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155" windowHeight="6930" activeTab="0"/>
  </bookViews>
  <sheets>
    <sheet name="Statewide" sheetId="1" r:id="rId1"/>
    <sheet name="Capital cities vs other areas" sheetId="2" r:id="rId2"/>
  </sheets>
  <definedNames/>
  <calcPr fullCalcOnLoad="1"/>
</workbook>
</file>

<file path=xl/sharedStrings.xml><?xml version="1.0" encoding="utf-8"?>
<sst xmlns="http://schemas.openxmlformats.org/spreadsheetml/2006/main" count="229" uniqueCount="101">
  <si>
    <t>One method only -76: (estimated from all methods)</t>
  </si>
  <si>
    <t>NSW</t>
  </si>
  <si>
    <t>Vic</t>
  </si>
  <si>
    <t>Qld</t>
  </si>
  <si>
    <t>SA</t>
  </si>
  <si>
    <t>WA</t>
  </si>
  <si>
    <t>Tas</t>
  </si>
  <si>
    <t>NT</t>
  </si>
  <si>
    <t>ACT</t>
  </si>
  <si>
    <t>All</t>
  </si>
  <si>
    <t>NSW+Vic+SA+Tas</t>
  </si>
  <si>
    <t xml:space="preserve">    Bicycle</t>
  </si>
  <si>
    <t xml:space="preserve">    Total - 1976</t>
  </si>
  <si>
    <t>%Bike</t>
  </si>
  <si>
    <t>One method only - 81:</t>
  </si>
  <si>
    <t>Oth</t>
  </si>
  <si>
    <t xml:space="preserve">    Total - 1981</t>
  </si>
  <si>
    <t>One method only: 86</t>
  </si>
  <si>
    <t xml:space="preserve">    Total - 1986</t>
  </si>
  <si>
    <t>One method only: 91</t>
  </si>
  <si>
    <t xml:space="preserve">    Total - 1991</t>
  </si>
  <si>
    <t>One method only: 96</t>
  </si>
  <si>
    <t xml:space="preserve">    Total - 1996</t>
  </si>
  <si>
    <t>One method only: 2001</t>
  </si>
  <si>
    <t xml:space="preserve">     Bicycle</t>
  </si>
  <si>
    <t xml:space="preserve">     Total 2001</t>
  </si>
  <si>
    <t>Bicycle</t>
  </si>
  <si>
    <t>Total one method</t>
  </si>
  <si>
    <t>All methods 1976:</t>
  </si>
  <si>
    <t>HL-91</t>
  </si>
  <si>
    <t>All xc WA</t>
  </si>
  <si>
    <t>1-mode</t>
  </si>
  <si>
    <t>1-mode-est</t>
  </si>
  <si>
    <t>%Bike-1-mode</t>
  </si>
  <si>
    <t>All methods 1981:</t>
  </si>
  <si>
    <t>Year</t>
  </si>
  <si>
    <t>01</t>
  </si>
  <si>
    <t>06</t>
  </si>
  <si>
    <t>HL-96</t>
  </si>
  <si>
    <t>81: Ratio 1:all modes</t>
  </si>
  <si>
    <t>%</t>
  </si>
  <si>
    <t>Sydney</t>
  </si>
  <si>
    <t>Melb</t>
  </si>
  <si>
    <t>Adel</t>
  </si>
  <si>
    <t>Hob</t>
  </si>
  <si>
    <t>Perth</t>
  </si>
  <si>
    <t>Bris</t>
  </si>
  <si>
    <t>GT</t>
  </si>
  <si>
    <t>Enforced laws</t>
  </si>
  <si>
    <t>CapC-HL91</t>
  </si>
  <si>
    <t>CapC-HL96</t>
  </si>
  <si>
    <t>checks</t>
  </si>
  <si>
    <t xml:space="preserve">ABS Census Data - journey to work - single mode of travel  </t>
  </si>
  <si>
    <t xml:space="preserve">Mode of travel to work from place of residence on census night </t>
  </si>
  <si>
    <t>(1976 data estimated from data for all modes using ratios in 1981)</t>
  </si>
  <si>
    <t>QLD+WA+ACT</t>
  </si>
  <si>
    <t>HL-91-bike</t>
  </si>
  <si>
    <t>HL-91-total</t>
  </si>
  <si>
    <t>HL-96-bike</t>
  </si>
  <si>
    <t>HL-96-Total</t>
  </si>
  <si>
    <t>chk</t>
  </si>
  <si>
    <t>HL91-bike</t>
  </si>
  <si>
    <t>Rest of State</t>
  </si>
  <si>
    <t>S+M+A+H</t>
  </si>
  <si>
    <t>ACT+P+Bris</t>
  </si>
  <si>
    <t>GrandTotal</t>
  </si>
  <si>
    <t>2-modes</t>
  </si>
  <si>
    <t>3-modes</t>
  </si>
  <si>
    <t>Data sources</t>
  </si>
  <si>
    <t>Basic Community Profile for each state</t>
  </si>
  <si>
    <t>Table B21 METHOD OF TRAVEL TO WORK BY SEX</t>
  </si>
  <si>
    <t>For each census, 8 Individual community profile documents were downloaded (one for each state) and information from table B21 extracted and collated</t>
  </si>
  <si>
    <t xml:space="preserve">For 96, 01 and 06, the ABS publishes the community profile in Excel format </t>
  </si>
  <si>
    <t>Data for previous years are available as scanned documents</t>
  </si>
  <si>
    <t>1976 data was available as totals for all modes</t>
  </si>
  <si>
    <t>The number of single mode journeys as estimated as the same proportion as in 1981</t>
  </si>
  <si>
    <t>No-bikes-HL91</t>
  </si>
  <si>
    <t>Total-HL91-trips</t>
  </si>
  <si>
    <t>N0-bikes-HL96</t>
  </si>
  <si>
    <t>Total-HL96-trips</t>
  </si>
  <si>
    <t>HL-91-total-trips</t>
  </si>
  <si>
    <t>HL-96-Total-trips</t>
  </si>
  <si>
    <t>Paul Mees, Eden Sorupia &amp; John Stone</t>
  </si>
  <si>
    <t>Travel to work in Australian capital cities,1976-2006: an analysis of census data</t>
  </si>
  <si>
    <t>GAMUT data -cycling in capital cities (reference below)</t>
  </si>
  <si>
    <t>Reference for cycling in capital cities data</t>
  </si>
  <si>
    <t>1/12/2007 (copy available at: http://www.cycle-helmets.com/travel-to-work-1976-2006.pdf )</t>
  </si>
  <si>
    <t>NB the ACT is a captial city so omitted from the graph excluding capital cities</t>
  </si>
  <si>
    <t>census dates</t>
  </si>
  <si>
    <t>1976, 1981 and 1986</t>
  </si>
  <si>
    <t>1991 &amp; 1996</t>
  </si>
  <si>
    <t>Tues-8-Aug</t>
  </si>
  <si>
    <t>Tues-9-Aug</t>
  </si>
  <si>
    <t>http://reg.bom.gov.au/jsp/ncc/cdio/weatherData/av?p_nccObsCode=123&amp;p_display_type=dailyDataFile&amp;p_startYear=1986&amp;p_c=-1488736555&amp;p_stn_num=086071</t>
  </si>
  <si>
    <t>0.8 degrees 30 June 86, </t>
  </si>
  <si>
    <t>5.3 degrees 8 Aug 2006</t>
  </si>
  <si>
    <t>Melbourne weather</t>
  </si>
  <si>
    <t>One method: 2011</t>
  </si>
  <si>
    <t>One method: 2006 (place usu resid)</t>
  </si>
  <si>
    <t>total ROS</t>
  </si>
  <si>
    <t>Aus, then NSW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</si>
</sst>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d/mm/yy;@"/>
    <numFmt numFmtId="171" formatCode="0.00000000000000%"/>
    <numFmt numFmtId="172" formatCode="0.000000000000000%"/>
  </numFmts>
  <fonts count="42">
    <font>
      <sz val="10"/>
      <name val="Arial"/>
      <family val="0"/>
    </font>
    <font>
      <sz val="8"/>
      <color indexed="10"/>
      <name val="FrnkGothITC Bk BT"/>
      <family val="0"/>
    </font>
    <font>
      <sz val="8"/>
      <color indexed="8"/>
      <name val="FrnkGothITC Bk BT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8"/>
      <name val="Arial"/>
      <family val="0"/>
    </font>
    <font>
      <b/>
      <sz val="12"/>
      <color indexed="8"/>
      <name val="Arial"/>
      <family val="0"/>
    </font>
    <font>
      <b/>
      <sz val="13"/>
      <color indexed="18"/>
      <name val="Arial"/>
      <family val="0"/>
    </font>
    <font>
      <sz val="13"/>
      <color indexed="8"/>
      <name val="Arial"/>
      <family val="0"/>
    </font>
    <font>
      <b/>
      <sz val="13"/>
      <color indexed="10"/>
      <name val="Arial"/>
      <family val="0"/>
    </font>
    <font>
      <i/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.45"/>
      <color indexed="12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22" borderId="0">
      <alignment horizontal="right"/>
      <protection/>
    </xf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22" borderId="0">
      <alignment horizontal="left"/>
      <protection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2" borderId="0" xfId="73" applyFont="1">
      <alignment horizontal="left"/>
      <protection/>
    </xf>
    <xf numFmtId="0" fontId="3" fillId="0" borderId="0" xfId="0" applyFont="1" applyAlignment="1">
      <alignment horizontal="center"/>
    </xf>
    <xf numFmtId="0" fontId="2" fillId="22" borderId="0" xfId="73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2" fillId="22" borderId="0" xfId="73" applyFont="1">
      <alignment horizontal="left"/>
      <protection/>
    </xf>
    <xf numFmtId="10" fontId="0" fillId="23" borderId="0" xfId="72" applyNumberFormat="1" applyFont="1" applyFill="1" applyAlignment="1">
      <alignment/>
    </xf>
    <xf numFmtId="10" fontId="4" fillId="23" borderId="0" xfId="72" applyNumberFormat="1" applyFont="1" applyFill="1" applyAlignment="1">
      <alignment/>
    </xf>
    <xf numFmtId="3" fontId="2" fillId="22" borderId="0" xfId="47" applyNumberFormat="1">
      <alignment horizontal="right"/>
      <protection/>
    </xf>
    <xf numFmtId="3" fontId="4" fillId="0" borderId="0" xfId="0" applyNumberFormat="1" applyFont="1" applyAlignment="1">
      <alignment horizontal="center"/>
    </xf>
    <xf numFmtId="3" fontId="4" fillId="0" borderId="0" xfId="72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5" fillId="0" borderId="0" xfId="69" applyFont="1" applyAlignment="1">
      <alignment/>
      <protection/>
    </xf>
    <xf numFmtId="0" fontId="5" fillId="0" borderId="0" xfId="69" applyFont="1" applyAlignment="1">
      <alignment horizontal="left" indent="1"/>
      <protection/>
    </xf>
    <xf numFmtId="3" fontId="5" fillId="0" borderId="0" xfId="69" applyNumberFormat="1" applyFont="1" applyAlignment="1">
      <alignment horizontal="right"/>
      <protection/>
    </xf>
    <xf numFmtId="0" fontId="7" fillId="0" borderId="0" xfId="69" applyFont="1" applyAlignment="1">
      <alignment horizontal="left" indent="1"/>
      <protection/>
    </xf>
    <xf numFmtId="3" fontId="7" fillId="0" borderId="0" xfId="69" applyNumberFormat="1" applyFont="1" applyAlignment="1">
      <alignment horizontal="right"/>
      <protection/>
    </xf>
    <xf numFmtId="0" fontId="0" fillId="0" borderId="0" xfId="0" applyAlignment="1">
      <alignment horizontal="center"/>
    </xf>
    <xf numFmtId="3" fontId="0" fillId="23" borderId="0" xfId="72" applyNumberFormat="1" applyFont="1" applyFill="1" applyAlignment="1">
      <alignment/>
    </xf>
    <xf numFmtId="10" fontId="3" fillId="0" borderId="0" xfId="72" applyNumberFormat="1" applyFont="1" applyAlignment="1">
      <alignment horizontal="center"/>
    </xf>
    <xf numFmtId="3" fontId="0" fillId="0" borderId="0" xfId="72" applyNumberFormat="1" applyFon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8" fillId="22" borderId="0" xfId="0" applyNumberFormat="1" applyFont="1" applyFill="1" applyBorder="1" applyAlignment="1">
      <alignment horizontal="center" vertical="top" wrapText="1"/>
    </xf>
    <xf numFmtId="3" fontId="8" fillId="22" borderId="0" xfId="0" applyNumberFormat="1" applyFont="1" applyFill="1" applyBorder="1" applyAlignment="1">
      <alignment horizontal="center" vertical="top" wrapText="1"/>
    </xf>
    <xf numFmtId="3" fontId="0" fillId="2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center" vertical="top" wrapText="1"/>
    </xf>
    <xf numFmtId="10" fontId="3" fillId="0" borderId="0" xfId="72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2" borderId="0" xfId="72" applyNumberFormat="1" applyFont="1" applyFill="1" applyBorder="1" applyAlignment="1">
      <alignment horizontal="center" vertical="top" wrapText="1"/>
    </xf>
    <xf numFmtId="164" fontId="0" fillId="0" borderId="0" xfId="72" applyNumberFormat="1" applyAlignment="1">
      <alignment/>
    </xf>
    <xf numFmtId="10" fontId="0" fillId="0" borderId="0" xfId="72" applyNumberFormat="1" applyAlignment="1">
      <alignment/>
    </xf>
    <xf numFmtId="0" fontId="35" fillId="0" borderId="0" xfId="0" applyFont="1" applyAlignment="1">
      <alignment/>
    </xf>
    <xf numFmtId="10" fontId="35" fillId="0" borderId="0" xfId="72" applyNumberFormat="1" applyFont="1" applyAlignment="1">
      <alignment/>
    </xf>
    <xf numFmtId="0" fontId="8" fillId="0" borderId="0" xfId="0" applyFont="1" applyAlignment="1">
      <alignment/>
    </xf>
    <xf numFmtId="0" fontId="8" fillId="23" borderId="0" xfId="0" applyFont="1" applyFill="1" applyAlignment="1">
      <alignment/>
    </xf>
    <xf numFmtId="10" fontId="3" fillId="23" borderId="0" xfId="72" applyNumberFormat="1" applyFont="1" applyFill="1" applyAlignment="1">
      <alignment/>
    </xf>
    <xf numFmtId="0" fontId="0" fillId="23" borderId="0" xfId="0" applyFill="1" applyAlignment="1">
      <alignment horizontal="center"/>
    </xf>
    <xf numFmtId="10" fontId="0" fillId="23" borderId="0" xfId="0" applyNumberFormat="1" applyFill="1" applyAlignment="1">
      <alignment/>
    </xf>
    <xf numFmtId="0" fontId="0" fillId="25" borderId="0" xfId="0" applyFill="1" applyAlignment="1">
      <alignment/>
    </xf>
    <xf numFmtId="10" fontId="3" fillId="25" borderId="0" xfId="72" applyNumberFormat="1" applyFont="1" applyFill="1" applyAlignment="1">
      <alignment/>
    </xf>
    <xf numFmtId="0" fontId="0" fillId="25" borderId="0" xfId="0" applyFill="1" applyAlignment="1">
      <alignment horizontal="center"/>
    </xf>
    <xf numFmtId="10" fontId="0" fillId="25" borderId="0" xfId="0" applyNumberFormat="1" applyFill="1" applyAlignment="1">
      <alignment/>
    </xf>
    <xf numFmtId="10" fontId="8" fillId="0" borderId="0" xfId="0" applyNumberFormat="1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36" fillId="0" borderId="0" xfId="0" applyNumberFormat="1" applyFont="1" applyAlignment="1">
      <alignment/>
    </xf>
    <xf numFmtId="0" fontId="38" fillId="0" borderId="0" xfId="55" applyAlignment="1">
      <alignment/>
    </xf>
    <xf numFmtId="0" fontId="37" fillId="0" borderId="0" xfId="0" applyFont="1" applyAlignment="1">
      <alignment/>
    </xf>
    <xf numFmtId="170" fontId="0" fillId="0" borderId="0" xfId="0" applyNumberFormat="1" applyAlignment="1">
      <alignment/>
    </xf>
    <xf numFmtId="3" fontId="5" fillId="0" borderId="0" xfId="68" applyNumberFormat="1" applyFont="1" applyAlignment="1">
      <alignment horizontal="right" vertical="center"/>
      <protection/>
    </xf>
    <xf numFmtId="3" fontId="7" fillId="0" borderId="0" xfId="68" applyNumberFormat="1" applyFont="1" applyAlignment="1">
      <alignment horizontal="right" vertical="center"/>
      <protection/>
    </xf>
    <xf numFmtId="3" fontId="4" fillId="4" borderId="0" xfId="0" applyNumberFormat="1" applyFont="1" applyFill="1" applyAlignment="1">
      <alignment/>
    </xf>
    <xf numFmtId="3" fontId="4" fillId="4" borderId="0" xfId="0" applyNumberFormat="1" applyFont="1" applyFill="1" applyAlignment="1">
      <alignment horizontal="center"/>
    </xf>
    <xf numFmtId="3" fontId="4" fillId="4" borderId="0" xfId="72" applyNumberFormat="1" applyFont="1" applyFill="1" applyAlignment="1">
      <alignment/>
    </xf>
    <xf numFmtId="10" fontId="0" fillId="0" borderId="0" xfId="72" applyNumberFormat="1" applyFont="1" applyAlignment="1">
      <alignment/>
    </xf>
    <xf numFmtId="1" fontId="3" fillId="0" borderId="0" xfId="72" applyNumberFormat="1" applyFont="1" applyAlignment="1">
      <alignment horizontal="center"/>
    </xf>
    <xf numFmtId="1" fontId="3" fillId="0" borderId="0" xfId="72" applyNumberFormat="1" applyFont="1" applyAlignment="1">
      <alignment/>
    </xf>
    <xf numFmtId="164" fontId="0" fillId="0" borderId="0" xfId="72" applyNumberFormat="1" applyAlignment="1">
      <alignment horizontal="center"/>
    </xf>
    <xf numFmtId="164" fontId="0" fillId="0" borderId="0" xfId="0" applyNumberFormat="1" applyAlignment="1">
      <alignment/>
    </xf>
    <xf numFmtId="9" fontId="0" fillId="0" borderId="0" xfId="72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B 2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_BCP 2006.Draft" xfId="68"/>
    <cellStyle name="Normal_Book5" xfId="69"/>
    <cellStyle name="Note" xfId="70"/>
    <cellStyle name="Output" xfId="71"/>
    <cellStyle name="Percent" xfId="72"/>
    <cellStyle name="Stub_B 2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Statewide!$H$5</c:f>
              <c:strCache>
                <c:ptCount val="1"/>
                <c:pt idx="0">
                  <c:v>HL-91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8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1</c:v>
              </c:pt>
              <c:pt idx="6">
                <c:v>6</c:v>
              </c:pt>
              <c:pt idx="7">
                <c:v>11</c:v>
              </c:pt>
            </c:strLit>
          </c:cat>
          <c:val>
            <c:numRef>
              <c:f>Statewide!$I$5:$P$5</c:f>
              <c:numCache>
                <c:ptCount val="8"/>
                <c:pt idx="0">
                  <c:v>0.010444787057915985</c:v>
                </c:pt>
                <c:pt idx="1">
                  <c:v>0.01406935513943132</c:v>
                </c:pt>
                <c:pt idx="2">
                  <c:v>0.014683790395435348</c:v>
                </c:pt>
                <c:pt idx="3">
                  <c:v>0.012154195991747318</c:v>
                </c:pt>
                <c:pt idx="4">
                  <c:v>0.010114519381461524</c:v>
                </c:pt>
                <c:pt idx="5">
                  <c:v>0.009901881275822283</c:v>
                </c:pt>
                <c:pt idx="6">
                  <c:v>0.011166389652155584</c:v>
                </c:pt>
                <c:pt idx="7">
                  <c:v>0.011880945329844966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8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1</c:v>
              </c:pt>
              <c:pt idx="6">
                <c:v>6</c:v>
              </c:pt>
              <c:pt idx="7">
                <c:v>11</c:v>
              </c:pt>
            </c:strLit>
          </c:cat>
          <c:val>
            <c:numRef>
              <c:f>Statewide!$I$6:$P$6</c:f>
              <c:numCache>
                <c:ptCount val="8"/>
                <c:pt idx="0">
                  <c:v>0.013044002731758266</c:v>
                </c:pt>
                <c:pt idx="1">
                  <c:v>0.019370428842993847</c:v>
                </c:pt>
                <c:pt idx="2">
                  <c:v>0.0214919263133955</c:v>
                </c:pt>
                <c:pt idx="3">
                  <c:v>0.02275589962826271</c:v>
                </c:pt>
                <c:pt idx="4">
                  <c:v>0.01658560298001218</c:v>
                </c:pt>
                <c:pt idx="5">
                  <c:v>0.015776695399003924</c:v>
                </c:pt>
                <c:pt idx="6">
                  <c:v>0.014281928695248925</c:v>
                </c:pt>
                <c:pt idx="7">
                  <c:v>0.014138964014062096</c:v>
                </c:pt>
              </c:numCache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 1. Census data: percentage cycling to work (single-mode journeys)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  <c:min val="0.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1"/>
          <c:w val="0.97575"/>
          <c:h val="0.90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1</c:v>
              </c:pt>
              <c:pt idx="6">
                <c:v>6</c:v>
              </c:pt>
            </c:strLit>
          </c:cat>
          <c:val>
            <c:numRef>
              <c:f>'Capital cities vs other areas'!$B$4:$H$4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1</c:v>
              </c:pt>
              <c:pt idx="6">
                <c:v>6</c:v>
              </c:pt>
            </c:strLit>
          </c:cat>
          <c:val>
            <c:numRef>
              <c:f>'Capital cities vs other areas'!$B$5:$H$5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  <c:min val="0.00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1"/>
          <c:w val="0.976"/>
          <c:h val="0.90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'Capital cities vs other areas'!$B$3:$H$3</c:f>
              <c:strCache/>
            </c:strRef>
          </c:cat>
          <c:val>
            <c:numRef>
              <c:f>'Capital cities vs other areas'!$B$13:$H$13</c:f>
              <c:numCache>
                <c:ptCount val="7"/>
                <c:pt idx="0">
                  <c:v>0.017925832745280472</c:v>
                </c:pt>
                <c:pt idx="1">
                  <c:v>0.026176189454629926</c:v>
                </c:pt>
                <c:pt idx="2">
                  <c:v>0.029231764814643617</c:v>
                </c:pt>
                <c:pt idx="3">
                  <c:v>0.02036989898864476</c:v>
                </c:pt>
                <c:pt idx="4">
                  <c:v>0.01642189536468414</c:v>
                </c:pt>
                <c:pt idx="5">
                  <c:v>0.014450666063381875</c:v>
                </c:pt>
                <c:pt idx="6">
                  <c:v>0.01288139499155016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'Capital cities vs other areas'!$B$3:$H$3</c:f>
              <c:strCache/>
            </c:strRef>
          </c:cat>
          <c:val>
            <c:numRef>
              <c:f>'Capital cities vs other areas'!$B$16:$H$16</c:f>
              <c:numCache>
                <c:ptCount val="7"/>
                <c:pt idx="0">
                  <c:v>0.022020498301598627</c:v>
                </c:pt>
                <c:pt idx="1">
                  <c:v>0.03230417116461807</c:v>
                </c:pt>
                <c:pt idx="2">
                  <c:v>0.03495235815374291</c:v>
                </c:pt>
                <c:pt idx="3">
                  <c:v>0.03574585927582663</c:v>
                </c:pt>
                <c:pt idx="4">
                  <c:v>0.024521699950665728</c:v>
                </c:pt>
                <c:pt idx="5">
                  <c:v>0.02134832796081606</c:v>
                </c:pt>
                <c:pt idx="6">
                  <c:v>0.01681561918515844</c:v>
                </c:pt>
              </c:numCache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  <c:min val="0.00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0.685</cdr:y>
    </cdr:from>
    <cdr:to>
      <cdr:x>0.92575</cdr:x>
      <cdr:y>0.8395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0" y="2028825"/>
          <a:ext cx="2209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Vic, NSW, SA, Tas (helmet law enforced in 1991)</a:t>
          </a:r>
        </a:p>
      </cdr:txBody>
    </cdr:sp>
  </cdr:relSizeAnchor>
  <cdr:relSizeAnchor xmlns:cdr="http://schemas.openxmlformats.org/drawingml/2006/chartDrawing">
    <cdr:from>
      <cdr:x>0.60225</cdr:x>
      <cdr:y>0.0345</cdr:y>
    </cdr:from>
    <cdr:to>
      <cdr:x>0.95</cdr:x>
      <cdr:y>0.2605</cdr:y>
    </cdr:to>
    <cdr:sp>
      <cdr:nvSpPr>
        <cdr:cNvPr id="2" name="Text Box 2"/>
        <cdr:cNvSpPr txBox="1">
          <a:spLocks noChangeArrowheads="1"/>
        </cdr:cNvSpPr>
      </cdr:nvSpPr>
      <cdr:spPr>
        <a:xfrm>
          <a:off x="2981325" y="95250"/>
          <a:ext cx="17240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Qld, WA, ACT 
(helmet law enforced after 1991)</a:t>
          </a:r>
        </a:p>
      </cdr:txBody>
    </cdr:sp>
  </cdr:relSizeAnchor>
  <cdr:relSizeAnchor xmlns:cdr="http://schemas.openxmlformats.org/drawingml/2006/chartDrawing">
    <cdr:from>
      <cdr:x>0.534</cdr:x>
      <cdr:y>0.033</cdr:y>
    </cdr:from>
    <cdr:to>
      <cdr:x>0.534</cdr:x>
      <cdr:y>0.4445</cdr:y>
    </cdr:to>
    <cdr:sp>
      <cdr:nvSpPr>
        <cdr:cNvPr id="3" name="Line 4"/>
        <cdr:cNvSpPr>
          <a:spLocks/>
        </cdr:cNvSpPr>
      </cdr:nvSpPr>
      <cdr:spPr>
        <a:xfrm flipV="1">
          <a:off x="2647950" y="95250"/>
          <a:ext cx="0" cy="121920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0.33575</cdr:y>
    </cdr:from>
    <cdr:to>
      <cdr:x>0.42075</cdr:x>
      <cdr:y>0.829</cdr:y>
    </cdr:to>
    <cdr:sp>
      <cdr:nvSpPr>
        <cdr:cNvPr id="4" name="Line 5"/>
        <cdr:cNvSpPr>
          <a:spLocks/>
        </cdr:cNvSpPr>
      </cdr:nvSpPr>
      <cdr:spPr>
        <a:xfrm flipH="1" flipV="1">
          <a:off x="2085975" y="990600"/>
          <a:ext cx="0" cy="1457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95250</xdr:rowOff>
    </xdr:from>
    <xdr:to>
      <xdr:col>6</xdr:col>
      <xdr:colOff>762000</xdr:colOff>
      <xdr:row>19</xdr:row>
      <xdr:rowOff>114300</xdr:rowOff>
    </xdr:to>
    <xdr:graphicFrame>
      <xdr:nvGraphicFramePr>
        <xdr:cNvPr id="1" name="Chart 7"/>
        <xdr:cNvGraphicFramePr/>
      </xdr:nvGraphicFramePr>
      <xdr:xfrm>
        <a:off x="0" y="257175"/>
        <a:ext cx="4962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61</xdr:row>
      <xdr:rowOff>95250</xdr:rowOff>
    </xdr:from>
    <xdr:to>
      <xdr:col>13</xdr:col>
      <xdr:colOff>333375</xdr:colOff>
      <xdr:row>61</xdr:row>
      <xdr:rowOff>95250</xdr:rowOff>
    </xdr:to>
    <xdr:sp>
      <xdr:nvSpPr>
        <xdr:cNvPr id="2" name="Line 12"/>
        <xdr:cNvSpPr>
          <a:spLocks/>
        </xdr:cNvSpPr>
      </xdr:nvSpPr>
      <xdr:spPr>
        <a:xfrm>
          <a:off x="9010650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0.924</cdr:y>
    </cdr:from>
    <cdr:to>
      <cdr:x>0.994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00"/>
          <a:ext cx="4705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cycling to work by year in Australian Capital Cities</a:t>
          </a:r>
        </a:p>
      </cdr:txBody>
    </cdr:sp>
  </cdr:relSizeAnchor>
  <cdr:relSizeAnchor xmlns:cdr="http://schemas.openxmlformats.org/drawingml/2006/chartDrawing">
    <cdr:from>
      <cdr:x>0.38875</cdr:x>
      <cdr:y>0</cdr:y>
    </cdr:from>
    <cdr:to>
      <cdr:x>0.94</cdr:x>
      <cdr:y>0.1595</cdr:y>
    </cdr:to>
    <cdr:sp>
      <cdr:nvSpPr>
        <cdr:cNvPr id="2" name="Text Box 2"/>
        <cdr:cNvSpPr txBox="1">
          <a:spLocks noChangeArrowheads="1"/>
        </cdr:cNvSpPr>
      </cdr:nvSpPr>
      <cdr:spPr>
        <a:xfrm>
          <a:off x="1838325" y="0"/>
          <a:ext cx="26193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Brisbane, Perth, ACT 
(no enforced helmet law in 1991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0.511</cdr:x>
      <cdr:y>0.634</cdr:y>
    </cdr:from>
    <cdr:to>
      <cdr:x>0.9955</cdr:x>
      <cdr:y>0.8355</cdr:y>
    </cdr:to>
    <cdr:sp>
      <cdr:nvSpPr>
        <cdr:cNvPr id="3" name="Text Box 3"/>
        <cdr:cNvSpPr txBox="1">
          <a:spLocks noChangeArrowheads="1"/>
        </cdr:cNvSpPr>
      </cdr:nvSpPr>
      <cdr:spPr>
        <a:xfrm>
          <a:off x="2419350" y="1962150"/>
          <a:ext cx="22955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Melbourne, Sydney, Adelaide, Hobart (law enforced in 1991)</a:t>
          </a:r>
        </a:p>
      </cdr:txBody>
    </cdr:sp>
  </cdr:relSizeAnchor>
  <cdr:relSizeAnchor xmlns:cdr="http://schemas.openxmlformats.org/drawingml/2006/chartDrawing">
    <cdr:from>
      <cdr:x>0.61275</cdr:x>
      <cdr:y>0.15025</cdr:y>
    </cdr:from>
    <cdr:to>
      <cdr:x>0.61275</cdr:x>
      <cdr:y>0.47725</cdr:y>
    </cdr:to>
    <cdr:sp>
      <cdr:nvSpPr>
        <cdr:cNvPr id="4" name="Line 5"/>
        <cdr:cNvSpPr>
          <a:spLocks/>
        </cdr:cNvSpPr>
      </cdr:nvSpPr>
      <cdr:spPr>
        <a:xfrm flipH="1" flipV="1">
          <a:off x="2905125" y="457200"/>
          <a:ext cx="0" cy="100965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0.37475</cdr:y>
    </cdr:from>
    <cdr:to>
      <cdr:x>0.493</cdr:x>
      <cdr:y>0.8355</cdr:y>
    </cdr:to>
    <cdr:sp>
      <cdr:nvSpPr>
        <cdr:cNvPr id="5" name="Line 6"/>
        <cdr:cNvSpPr>
          <a:spLocks/>
        </cdr:cNvSpPr>
      </cdr:nvSpPr>
      <cdr:spPr>
        <a:xfrm flipH="1" flipV="1">
          <a:off x="2333625" y="1152525"/>
          <a:ext cx="0" cy="14287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0.9485</cdr:y>
    </cdr:from>
    <cdr:to>
      <cdr:x>0.99475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943225"/>
          <a:ext cx="4324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cycling to work by year, excluding capital cities</a:t>
          </a:r>
        </a:p>
      </cdr:txBody>
    </cdr:sp>
  </cdr:relSizeAnchor>
  <cdr:relSizeAnchor xmlns:cdr="http://schemas.openxmlformats.org/drawingml/2006/chartDrawing">
    <cdr:from>
      <cdr:x>0.4455</cdr:x>
      <cdr:y>0</cdr:y>
    </cdr:from>
    <cdr:to>
      <cdr:x>0.9725</cdr:x>
      <cdr:y>0.15575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85975" y="0"/>
          <a:ext cx="247650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QLd, WA
(no enforced helmet law in 1991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0.49625</cdr:x>
      <cdr:y>0.6715</cdr:y>
    </cdr:from>
    <cdr:to>
      <cdr:x>0.9955</cdr:x>
      <cdr:y>0.8865</cdr:y>
    </cdr:to>
    <cdr:sp>
      <cdr:nvSpPr>
        <cdr:cNvPr id="3" name="Text Box 3"/>
        <cdr:cNvSpPr txBox="1">
          <a:spLocks noChangeArrowheads="1"/>
        </cdr:cNvSpPr>
      </cdr:nvSpPr>
      <cdr:spPr>
        <a:xfrm>
          <a:off x="2324100" y="2076450"/>
          <a:ext cx="23431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Vic, NSW, SA, Tas
 (law enforced in 1991)</a:t>
          </a:r>
        </a:p>
      </cdr:txBody>
    </cdr:sp>
  </cdr:relSizeAnchor>
  <cdr:relSizeAnchor xmlns:cdr="http://schemas.openxmlformats.org/drawingml/2006/chartDrawing">
    <cdr:from>
      <cdr:x>0.601</cdr:x>
      <cdr:y>0.15575</cdr:y>
    </cdr:from>
    <cdr:to>
      <cdr:x>0.601</cdr:x>
      <cdr:y>0.50425</cdr:y>
    </cdr:to>
    <cdr:sp>
      <cdr:nvSpPr>
        <cdr:cNvPr id="4" name="Line 5"/>
        <cdr:cNvSpPr>
          <a:spLocks/>
        </cdr:cNvSpPr>
      </cdr:nvSpPr>
      <cdr:spPr>
        <a:xfrm flipH="1" flipV="1">
          <a:off x="2819400" y="476250"/>
          <a:ext cx="0" cy="108585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0.26075</cdr:y>
    </cdr:from>
    <cdr:to>
      <cdr:x>0.4785</cdr:x>
      <cdr:y>0.7535</cdr:y>
    </cdr:to>
    <cdr:sp>
      <cdr:nvSpPr>
        <cdr:cNvPr id="5" name="Line 6"/>
        <cdr:cNvSpPr>
          <a:spLocks/>
        </cdr:cNvSpPr>
      </cdr:nvSpPr>
      <cdr:spPr>
        <a:xfrm flipH="1" flipV="1">
          <a:off x="2238375" y="809625"/>
          <a:ext cx="0" cy="1533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0</xdr:row>
      <xdr:rowOff>28575</xdr:rowOff>
    </xdr:from>
    <xdr:to>
      <xdr:col>16</xdr:col>
      <xdr:colOff>247650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5619750" y="28575"/>
        <a:ext cx="4743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581025</xdr:colOff>
      <xdr:row>0</xdr:row>
      <xdr:rowOff>0</xdr:rowOff>
    </xdr:from>
    <xdr:to>
      <xdr:col>23</xdr:col>
      <xdr:colOff>457200</xdr:colOff>
      <xdr:row>19</xdr:row>
      <xdr:rowOff>28575</xdr:rowOff>
    </xdr:to>
    <xdr:graphicFrame>
      <xdr:nvGraphicFramePr>
        <xdr:cNvPr id="2" name="Chart 5"/>
        <xdr:cNvGraphicFramePr/>
      </xdr:nvGraphicFramePr>
      <xdr:xfrm>
        <a:off x="10086975" y="0"/>
        <a:ext cx="4695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g.bom.gov.au/jsp/ncc/cdio/weatherData/av?p_nccObsCode=123&amp;p_display_type=dailyDataFile&amp;p_startYear=1986&amp;p_c=-1488736555&amp;p_stn_num=08607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31">
      <selection activeCell="O69" sqref="O69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1.421875" style="0" bestFit="1" customWidth="1"/>
    <col min="4" max="5" width="9.57421875" style="0" bestFit="1" customWidth="1"/>
    <col min="6" max="6" width="9.28125" style="0" bestFit="1" customWidth="1"/>
    <col min="7" max="7" width="11.57421875" style="0" customWidth="1"/>
    <col min="8" max="9" width="9.28125" style="0" bestFit="1" customWidth="1"/>
    <col min="10" max="10" width="9.7109375" style="0" customWidth="1"/>
    <col min="11" max="11" width="8.8515625" style="0" customWidth="1"/>
    <col min="12" max="12" width="9.57421875" style="0" bestFit="1" customWidth="1"/>
    <col min="13" max="13" width="8.8515625" style="0" customWidth="1"/>
    <col min="14" max="15" width="9.28125" style="0" bestFit="1" customWidth="1"/>
    <col min="16" max="16" width="9.28125" style="0" customWidth="1"/>
    <col min="17" max="17" width="10.00390625" style="0" customWidth="1"/>
    <col min="18" max="25" width="9.28125" style="0" bestFit="1" customWidth="1"/>
    <col min="28" max="28" width="6.421875" style="0" customWidth="1"/>
  </cols>
  <sheetData>
    <row r="1" ht="12.75">
      <c r="C1" t="s">
        <v>52</v>
      </c>
    </row>
    <row r="2" spans="8:17" ht="12.75">
      <c r="H2" s="44" t="s">
        <v>53</v>
      </c>
      <c r="Q2" s="44" t="s">
        <v>68</v>
      </c>
    </row>
    <row r="3" spans="8:17" ht="12.75">
      <c r="H3" t="s">
        <v>54</v>
      </c>
      <c r="Q3" s="44" t="s">
        <v>69</v>
      </c>
    </row>
    <row r="4" spans="8:17" ht="12.75">
      <c r="H4" t="s">
        <v>35</v>
      </c>
      <c r="I4" s="20">
        <v>76</v>
      </c>
      <c r="J4" s="20">
        <v>81</v>
      </c>
      <c r="K4" s="20">
        <v>86</v>
      </c>
      <c r="L4" s="20">
        <v>91</v>
      </c>
      <c r="M4" s="20">
        <v>96</v>
      </c>
      <c r="N4" s="20" t="s">
        <v>36</v>
      </c>
      <c r="O4" s="20" t="s">
        <v>37</v>
      </c>
      <c r="P4" s="20">
        <v>11</v>
      </c>
      <c r="Q4" s="53" t="s">
        <v>70</v>
      </c>
    </row>
    <row r="5" spans="8:17" ht="12.75">
      <c r="H5" s="20" t="s">
        <v>29</v>
      </c>
      <c r="I5" s="25">
        <f>M24</f>
        <v>0.010444787057915985</v>
      </c>
      <c r="J5" s="25">
        <f>M28</f>
        <v>0.01406935513943132</v>
      </c>
      <c r="K5" s="25">
        <f>M32</f>
        <v>0.014683790395435348</v>
      </c>
      <c r="L5" s="25">
        <f>M36</f>
        <v>0.012154195991747318</v>
      </c>
      <c r="M5" s="25">
        <f>M40</f>
        <v>0.010114519381461524</v>
      </c>
      <c r="N5" s="25">
        <f>M44</f>
        <v>0.009901881275822283</v>
      </c>
      <c r="O5" s="25">
        <f>M48</f>
        <v>0.011166389652155584</v>
      </c>
      <c r="P5" s="25">
        <f>M52</f>
        <v>0.011880945329844966</v>
      </c>
      <c r="Q5" s="44" t="s">
        <v>71</v>
      </c>
    </row>
    <row r="6" spans="8:17" ht="12.75">
      <c r="H6" s="20" t="s">
        <v>38</v>
      </c>
      <c r="I6" s="25">
        <f>N24</f>
        <v>0.013044002731758266</v>
      </c>
      <c r="J6" s="25">
        <f>N28</f>
        <v>0.019370428842993847</v>
      </c>
      <c r="K6" s="25">
        <f>N32</f>
        <v>0.0214919263133955</v>
      </c>
      <c r="L6" s="25">
        <f>N36</f>
        <v>0.02275589962826271</v>
      </c>
      <c r="M6" s="25">
        <f>N40</f>
        <v>0.01658560298001218</v>
      </c>
      <c r="N6" s="25">
        <f>N44</f>
        <v>0.015776695399003924</v>
      </c>
      <c r="O6" s="25">
        <f>N48</f>
        <v>0.014281928695248925</v>
      </c>
      <c r="P6" s="25">
        <f>N52</f>
        <v>0.014138964014062096</v>
      </c>
      <c r="Q6" s="44" t="s">
        <v>72</v>
      </c>
    </row>
    <row r="7" spans="8:17" ht="12.75">
      <c r="H7" t="s">
        <v>56</v>
      </c>
      <c r="I7" s="4">
        <f>M22</f>
        <v>37240.57491138771</v>
      </c>
      <c r="J7" s="4">
        <f>M26</f>
        <v>51162</v>
      </c>
      <c r="K7" s="4">
        <f>M30</f>
        <v>54532</v>
      </c>
      <c r="L7" s="4">
        <f>M34</f>
        <v>44978</v>
      </c>
      <c r="M7" s="4">
        <f>M38</f>
        <v>41421</v>
      </c>
      <c r="N7" s="4">
        <f>M42</f>
        <v>43674</v>
      </c>
      <c r="O7" s="4">
        <f>M46</f>
        <v>53874</v>
      </c>
      <c r="Q7" s="44" t="s">
        <v>73</v>
      </c>
    </row>
    <row r="8" spans="8:17" ht="12.75">
      <c r="H8" t="s">
        <v>57</v>
      </c>
      <c r="I8" s="4">
        <f>M23</f>
        <v>3565470</v>
      </c>
      <c r="J8" s="4">
        <f>M27</f>
        <v>3636414</v>
      </c>
      <c r="K8" s="4">
        <f>M31</f>
        <v>3713755</v>
      </c>
      <c r="L8" s="4">
        <f>M35</f>
        <v>3700615</v>
      </c>
      <c r="M8" s="4">
        <f>M39</f>
        <v>4095202</v>
      </c>
      <c r="N8" s="4">
        <f>M43</f>
        <v>4410677</v>
      </c>
      <c r="O8" s="4">
        <f>M47</f>
        <v>4824657</v>
      </c>
      <c r="P8" s="4">
        <f>M51</f>
        <v>5301430</v>
      </c>
      <c r="Q8" s="44" t="s">
        <v>74</v>
      </c>
    </row>
    <row r="9" spans="8:17" ht="12.75">
      <c r="H9" s="42" t="s">
        <v>60</v>
      </c>
      <c r="I9" s="43">
        <f>I7/I8</f>
        <v>0.010444787057915985</v>
      </c>
      <c r="J9" s="43">
        <f aca="true" t="shared" si="0" ref="J9:O9">J7/J8</f>
        <v>0.01406935513943132</v>
      </c>
      <c r="K9" s="43">
        <f t="shared" si="0"/>
        <v>0.014683790395435348</v>
      </c>
      <c r="L9" s="43">
        <f t="shared" si="0"/>
        <v>0.012154195991747318</v>
      </c>
      <c r="M9" s="43">
        <f t="shared" si="0"/>
        <v>0.010114519381461524</v>
      </c>
      <c r="N9" s="43">
        <f t="shared" si="0"/>
        <v>0.009901881275822283</v>
      </c>
      <c r="O9" s="43">
        <f t="shared" si="0"/>
        <v>0.011166389652155584</v>
      </c>
      <c r="Q9" s="44" t="s">
        <v>75</v>
      </c>
    </row>
    <row r="10" spans="8:15" ht="12.75">
      <c r="H10" t="s">
        <v>58</v>
      </c>
      <c r="I10" s="4">
        <f>N22</f>
        <v>15286.227669339316</v>
      </c>
      <c r="J10" s="4">
        <f>N26</f>
        <v>24048</v>
      </c>
      <c r="K10" s="4">
        <f>N30</f>
        <v>29484</v>
      </c>
      <c r="L10" s="4">
        <f>N34</f>
        <v>34109</v>
      </c>
      <c r="M10" s="4">
        <f>N38</f>
        <v>30366</v>
      </c>
      <c r="N10" s="4">
        <f>N42</f>
        <v>31646</v>
      </c>
      <c r="O10" s="4">
        <f>N46</f>
        <v>33631</v>
      </c>
    </row>
    <row r="11" spans="8:17" ht="12.75">
      <c r="H11" t="s">
        <v>59</v>
      </c>
      <c r="I11" s="4">
        <f>N23</f>
        <v>1171897</v>
      </c>
      <c r="J11" s="4">
        <f>N27</f>
        <v>1241480</v>
      </c>
      <c r="K11" s="4">
        <f>N31</f>
        <v>1371864</v>
      </c>
      <c r="L11" s="4">
        <f>N35</f>
        <v>1498908</v>
      </c>
      <c r="M11" s="4">
        <f>N39</f>
        <v>1830865</v>
      </c>
      <c r="N11" s="4">
        <f>N43</f>
        <v>2005870</v>
      </c>
      <c r="O11" s="4">
        <f>N47</f>
        <v>2354794</v>
      </c>
      <c r="P11" s="4">
        <f>N51</f>
        <v>2692913</v>
      </c>
      <c r="Q11" s="44" t="s">
        <v>88</v>
      </c>
    </row>
    <row r="12" spans="8:18" ht="15">
      <c r="H12" s="42" t="s">
        <v>60</v>
      </c>
      <c r="I12" s="43">
        <f aca="true" t="shared" si="1" ref="I12:O12">I10/I11</f>
        <v>0.013044002731758266</v>
      </c>
      <c r="J12" s="43">
        <f t="shared" si="1"/>
        <v>0.019370428842993847</v>
      </c>
      <c r="K12" s="43">
        <f t="shared" si="1"/>
        <v>0.0214919263133955</v>
      </c>
      <c r="L12" s="43">
        <f t="shared" si="1"/>
        <v>0.02275589962826271</v>
      </c>
      <c r="M12" s="43">
        <f t="shared" si="1"/>
        <v>0.01658560298001218</v>
      </c>
      <c r="N12" s="43">
        <f t="shared" si="1"/>
        <v>0.015776695399003924</v>
      </c>
      <c r="O12" s="43">
        <f t="shared" si="1"/>
        <v>0.014281928695248925</v>
      </c>
      <c r="Q12" s="56">
        <v>41090</v>
      </c>
      <c r="R12" t="s">
        <v>89</v>
      </c>
    </row>
    <row r="13" spans="8:18" ht="12.75">
      <c r="H13" s="20" t="s">
        <v>49</v>
      </c>
      <c r="I13" s="25">
        <f>'Capital cities vs other areas'!B4</f>
        <v>0.008475314905726693</v>
      </c>
      <c r="J13" s="25">
        <f>'Capital cities vs other areas'!C4</f>
        <v>0.0107212677501556</v>
      </c>
      <c r="K13" s="25">
        <f>'Capital cities vs other areas'!D4</f>
        <v>0.010617471955017778</v>
      </c>
      <c r="L13" s="25">
        <f>'Capital cities vs other areas'!E4</f>
        <v>0.009868889149851828</v>
      </c>
      <c r="M13" s="25">
        <f>'Capital cities vs other areas'!F4</f>
        <v>0.007867517314101919</v>
      </c>
      <c r="N13" s="25">
        <f>'Capital cities vs other areas'!G4</f>
        <v>0.008323882010850546</v>
      </c>
      <c r="O13" s="25">
        <f>'Capital cities vs other areas'!H4</f>
        <v>0.010532644384940972</v>
      </c>
      <c r="Q13" s="55">
        <v>41127</v>
      </c>
      <c r="R13" t="s">
        <v>90</v>
      </c>
    </row>
    <row r="14" spans="8:18" ht="12.75">
      <c r="H14" s="20" t="s">
        <v>50</v>
      </c>
      <c r="I14" s="25">
        <f>'Capital cities vs other areas'!B5</f>
        <v>0.008279144862828495</v>
      </c>
      <c r="J14" s="25">
        <f>'Capital cities vs other areas'!C5</f>
        <v>0.012475889167969455</v>
      </c>
      <c r="K14" s="25">
        <f>'Capital cities vs other areas'!D5</f>
        <v>0.014042370568658823</v>
      </c>
      <c r="L14" s="25">
        <f>'Capital cities vs other areas'!E5</f>
        <v>0.01566322720652851</v>
      </c>
      <c r="M14" s="25">
        <f>'Capital cities vs other areas'!F5</f>
        <v>0.011657977188681634</v>
      </c>
      <c r="N14" s="25">
        <f>'Capital cities vs other areas'!G5</f>
        <v>0.012397677117395912</v>
      </c>
      <c r="O14" s="25">
        <f>'Capital cities vs other areas'!H5</f>
        <v>0.012713982149277577</v>
      </c>
      <c r="Q14" s="55">
        <v>41128</v>
      </c>
      <c r="R14">
        <v>2001</v>
      </c>
    </row>
    <row r="15" spans="8:18" ht="12.75">
      <c r="H15" s="20" t="s">
        <v>9</v>
      </c>
      <c r="I15" s="25">
        <f>L24</f>
        <v>0.011159812989512288</v>
      </c>
      <c r="J15" s="25">
        <f>L28</f>
        <v>0.015617011245727477</v>
      </c>
      <c r="K15" s="25">
        <f>L32</f>
        <v>0.016776089484413694</v>
      </c>
      <c r="L15" s="25">
        <f>L36</f>
        <v>0.015612385565659796</v>
      </c>
      <c r="M15" s="25">
        <f>L40</f>
        <v>0.012421608937965867</v>
      </c>
      <c r="N15" s="25">
        <f>L44</f>
        <v>0.012051709089833234</v>
      </c>
      <c r="O15" s="25">
        <f>L48</f>
        <v>0.012423773174113155</v>
      </c>
      <c r="Q15" t="s">
        <v>91</v>
      </c>
      <c r="R15">
        <v>2006</v>
      </c>
    </row>
    <row r="16" spans="8:18" ht="12.75">
      <c r="H16" s="20"/>
      <c r="I16" s="4"/>
      <c r="Q16" t="s">
        <v>92</v>
      </c>
      <c r="R16">
        <v>2011</v>
      </c>
    </row>
    <row r="17" spans="8:16" ht="12.75">
      <c r="H17" s="20"/>
      <c r="I17" s="4"/>
      <c r="J17" s="4"/>
      <c r="K17" s="4"/>
      <c r="L17" s="4"/>
      <c r="M17" s="4"/>
      <c r="N17" s="4"/>
      <c r="O17" s="4"/>
      <c r="P17" s="4"/>
    </row>
    <row r="18" spans="8:17" ht="12.75">
      <c r="H18" s="20"/>
      <c r="I18" s="4"/>
      <c r="J18" s="4"/>
      <c r="K18" s="4"/>
      <c r="L18" s="4"/>
      <c r="M18" s="4"/>
      <c r="N18" s="4"/>
      <c r="O18" s="4"/>
      <c r="P18" s="4"/>
      <c r="Q18" t="s">
        <v>96</v>
      </c>
    </row>
    <row r="19" spans="8:17" ht="12.75">
      <c r="H19" s="20"/>
      <c r="I19" s="40"/>
      <c r="J19" s="40"/>
      <c r="K19" s="40"/>
      <c r="L19" s="40"/>
      <c r="M19" s="40"/>
      <c r="N19" s="40"/>
      <c r="O19" s="40"/>
      <c r="P19" s="40"/>
      <c r="Q19" s="57" t="s">
        <v>93</v>
      </c>
    </row>
    <row r="20" spans="8:17" ht="12.75">
      <c r="H20" s="20"/>
      <c r="I20" s="40"/>
      <c r="J20" s="40"/>
      <c r="K20" s="40"/>
      <c r="L20" s="40"/>
      <c r="M20" s="40"/>
      <c r="N20" s="40"/>
      <c r="O20" s="40"/>
      <c r="P20" s="40"/>
      <c r="Q20" s="58" t="s">
        <v>94</v>
      </c>
    </row>
    <row r="21" spans="1:18" ht="12.75">
      <c r="A21" s="1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L21" s="2" t="s">
        <v>9</v>
      </c>
      <c r="M21" s="2" t="s">
        <v>10</v>
      </c>
      <c r="N21" s="2" t="s">
        <v>55</v>
      </c>
      <c r="R21" s="59">
        <v>33456</v>
      </c>
    </row>
    <row r="22" spans="1:17" ht="12.75">
      <c r="A22" s="3" t="s">
        <v>11</v>
      </c>
      <c r="C22" s="4">
        <f aca="true" t="shared" si="2" ref="C22:J22">C61</f>
        <v>9361.208280828083</v>
      </c>
      <c r="D22" s="4">
        <f t="shared" si="2"/>
        <v>17569.73093940112</v>
      </c>
      <c r="E22" s="4">
        <f t="shared" si="2"/>
        <v>10484.849583537482</v>
      </c>
      <c r="F22" s="4">
        <f t="shared" si="2"/>
        <v>9581.342163355408</v>
      </c>
      <c r="G22" s="4">
        <f t="shared" si="2"/>
        <v>4054.5044649392476</v>
      </c>
      <c r="H22" s="4">
        <f t="shared" si="2"/>
        <v>728.2935278030993</v>
      </c>
      <c r="I22" s="4">
        <f t="shared" si="2"/>
        <v>723.3164407778432</v>
      </c>
      <c r="J22" s="4">
        <f t="shared" si="2"/>
        <v>746.8736208625877</v>
      </c>
      <c r="L22" s="4">
        <f>SUM(C22:J22)</f>
        <v>53250.11902150488</v>
      </c>
      <c r="M22" s="5">
        <f>C22+D22+F22+H22</f>
        <v>37240.57491138771</v>
      </c>
      <c r="N22" s="5">
        <f>E22+G22+J22</f>
        <v>15286.227669339316</v>
      </c>
      <c r="O22" t="s">
        <v>100</v>
      </c>
      <c r="Q22" s="58" t="s">
        <v>95</v>
      </c>
    </row>
    <row r="23" spans="1:15" ht="12.75">
      <c r="A23" s="6" t="s">
        <v>12</v>
      </c>
      <c r="C23" s="4">
        <f>C56</f>
        <v>1659553</v>
      </c>
      <c r="D23" s="4">
        <f aca="true" t="shared" si="3" ref="D23:J23">D56</f>
        <v>1300536</v>
      </c>
      <c r="E23" s="4">
        <f t="shared" si="3"/>
        <v>676665</v>
      </c>
      <c r="F23" s="4">
        <f t="shared" si="3"/>
        <v>470363</v>
      </c>
      <c r="G23" s="4">
        <f t="shared" si="3"/>
        <v>411845</v>
      </c>
      <c r="H23" s="4">
        <f t="shared" si="3"/>
        <v>135018</v>
      </c>
      <c r="I23" s="4">
        <f t="shared" si="3"/>
        <v>34229</v>
      </c>
      <c r="J23" s="4">
        <f t="shared" si="3"/>
        <v>83387</v>
      </c>
      <c r="L23" s="4">
        <f>SUM(C23:J23)</f>
        <v>4771596</v>
      </c>
      <c r="M23" s="5">
        <f>C23+D23+F23+H23</f>
        <v>3565470</v>
      </c>
      <c r="N23" s="5">
        <f>E23+G23+J23</f>
        <v>1171897</v>
      </c>
      <c r="O23" s="68"/>
    </row>
    <row r="24" spans="1:15" ht="12.75">
      <c r="A24" s="3" t="s">
        <v>13</v>
      </c>
      <c r="C24" s="7">
        <f aca="true" t="shared" si="4" ref="C24:J24">C22/C23</f>
        <v>0.005640801035476471</v>
      </c>
      <c r="D24" s="8">
        <f t="shared" si="4"/>
        <v>0.01350960753058825</v>
      </c>
      <c r="E24" s="8">
        <f t="shared" si="4"/>
        <v>0.015494889766040036</v>
      </c>
      <c r="F24" s="8">
        <f t="shared" si="4"/>
        <v>0.02037010173707415</v>
      </c>
      <c r="G24" s="8">
        <f t="shared" si="4"/>
        <v>0.009844733977441143</v>
      </c>
      <c r="H24" s="8">
        <f t="shared" si="4"/>
        <v>0.005394047666260049</v>
      </c>
      <c r="I24" s="8">
        <f t="shared" si="4"/>
        <v>0.02113168485137875</v>
      </c>
      <c r="J24" s="8">
        <f t="shared" si="4"/>
        <v>0.008956715325681314</v>
      </c>
      <c r="K24" s="8"/>
      <c r="L24" s="8">
        <f>L22/L23</f>
        <v>0.011159812989512288</v>
      </c>
      <c r="M24" s="8">
        <f>M22/M23</f>
        <v>0.010444787057915985</v>
      </c>
      <c r="N24" s="8">
        <f>N22/N23</f>
        <v>0.013044002731758266</v>
      </c>
      <c r="O24" s="66">
        <f>1976</f>
        <v>1976</v>
      </c>
    </row>
    <row r="25" spans="1:15" ht="12.75">
      <c r="A25" s="1" t="s">
        <v>14</v>
      </c>
      <c r="B25" s="6"/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15</v>
      </c>
      <c r="L25" s="2" t="s">
        <v>9</v>
      </c>
      <c r="M25" s="2" t="s">
        <v>10</v>
      </c>
      <c r="O25" s="67"/>
    </row>
    <row r="26" spans="1:15" ht="12.75">
      <c r="A26" s="3" t="s">
        <v>11</v>
      </c>
      <c r="B26" s="3"/>
      <c r="C26" s="9">
        <v>15682</v>
      </c>
      <c r="D26" s="10">
        <v>23737</v>
      </c>
      <c r="E26" s="11">
        <v>15586</v>
      </c>
      <c r="F26" s="11">
        <v>10700</v>
      </c>
      <c r="G26" s="5">
        <v>6560</v>
      </c>
      <c r="H26" s="5">
        <v>1043</v>
      </c>
      <c r="I26" s="5">
        <v>1641</v>
      </c>
      <c r="J26" s="5">
        <v>1902</v>
      </c>
      <c r="K26" s="5">
        <f>L26-SUM(C26:J26)</f>
        <v>0</v>
      </c>
      <c r="L26" s="5">
        <v>76851</v>
      </c>
      <c r="M26" s="5">
        <f>C26+D26+F26+H26</f>
        <v>51162</v>
      </c>
      <c r="N26" s="5">
        <f>E26+G26+J26</f>
        <v>24048</v>
      </c>
      <c r="O26" s="67"/>
    </row>
    <row r="27" spans="1:15" ht="12.75">
      <c r="A27" s="6" t="s">
        <v>16</v>
      </c>
      <c r="B27" s="6"/>
      <c r="C27" s="9">
        <v>1733384</v>
      </c>
      <c r="D27" s="10">
        <v>1327067</v>
      </c>
      <c r="E27" s="11">
        <v>710024</v>
      </c>
      <c r="F27" s="11">
        <v>437169</v>
      </c>
      <c r="G27" s="5">
        <v>443881</v>
      </c>
      <c r="H27" s="5">
        <v>138794</v>
      </c>
      <c r="I27" s="5">
        <v>43086</v>
      </c>
      <c r="J27" s="5">
        <v>87575</v>
      </c>
      <c r="K27" s="5">
        <f>L27-SUM(C27:J27)</f>
        <v>0</v>
      </c>
      <c r="L27" s="5">
        <v>4920980</v>
      </c>
      <c r="M27" s="5">
        <f>C27+D27+F27+H27</f>
        <v>3636414</v>
      </c>
      <c r="N27" s="5">
        <f>E27+G27+J27</f>
        <v>1241480</v>
      </c>
      <c r="O27" s="68"/>
    </row>
    <row r="28" spans="1:15" ht="12.75">
      <c r="A28" s="3" t="s">
        <v>13</v>
      </c>
      <c r="B28" s="3"/>
      <c r="C28" s="7">
        <f aca="true" t="shared" si="5" ref="C28:J28">C26/C27</f>
        <v>0.009047043240274515</v>
      </c>
      <c r="D28" s="8">
        <f t="shared" si="5"/>
        <v>0.017886813551990968</v>
      </c>
      <c r="E28" s="8">
        <f t="shared" si="5"/>
        <v>0.021951370657893255</v>
      </c>
      <c r="F28" s="8">
        <f t="shared" si="5"/>
        <v>0.02447566044252909</v>
      </c>
      <c r="G28" s="8">
        <f t="shared" si="5"/>
        <v>0.01477873574223722</v>
      </c>
      <c r="H28" s="8">
        <f t="shared" si="5"/>
        <v>0.007514734066314106</v>
      </c>
      <c r="I28" s="8">
        <f t="shared" si="5"/>
        <v>0.03808661746274892</v>
      </c>
      <c r="J28" s="8">
        <f t="shared" si="5"/>
        <v>0.021718526976876963</v>
      </c>
      <c r="K28" s="8"/>
      <c r="L28" s="8">
        <f>L26/L27</f>
        <v>0.015617011245727477</v>
      </c>
      <c r="M28" s="8">
        <f>M26/M27</f>
        <v>0.01406935513943132</v>
      </c>
      <c r="N28" s="8">
        <f>N26/N27</f>
        <v>0.019370428842993847</v>
      </c>
      <c r="O28" s="66">
        <f>O24+5</f>
        <v>1981</v>
      </c>
    </row>
    <row r="29" spans="1:15" ht="12.75">
      <c r="A29" s="6" t="s">
        <v>17</v>
      </c>
      <c r="B29" s="6"/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15</v>
      </c>
      <c r="L29" s="2" t="s">
        <v>9</v>
      </c>
      <c r="O29" s="67"/>
    </row>
    <row r="30" spans="1:15" ht="12.75">
      <c r="A30" s="3" t="s">
        <v>11</v>
      </c>
      <c r="B30" s="3"/>
      <c r="C30" s="62">
        <v>18851</v>
      </c>
      <c r="D30" s="63">
        <v>24022</v>
      </c>
      <c r="E30" s="64">
        <v>19469</v>
      </c>
      <c r="F30" s="64">
        <v>10415</v>
      </c>
      <c r="G30" s="62">
        <v>7830</v>
      </c>
      <c r="H30" s="62">
        <v>1244</v>
      </c>
      <c r="I30" s="62">
        <v>2185</v>
      </c>
      <c r="J30" s="62">
        <v>2185</v>
      </c>
      <c r="K30" s="5">
        <f>L30-SUM(C30:J30)</f>
        <v>0</v>
      </c>
      <c r="L30" s="5">
        <v>86201</v>
      </c>
      <c r="M30" s="5">
        <f>C30+D30+F30+H30</f>
        <v>54532</v>
      </c>
      <c r="N30" s="5">
        <f>E30+G30+J30</f>
        <v>29484</v>
      </c>
      <c r="O30" s="67"/>
    </row>
    <row r="31" spans="1:15" ht="12.75">
      <c r="A31" s="6" t="s">
        <v>18</v>
      </c>
      <c r="B31" s="6"/>
      <c r="C31" s="5">
        <v>1735415</v>
      </c>
      <c r="D31" s="10">
        <v>1375623</v>
      </c>
      <c r="E31" s="11">
        <v>810862</v>
      </c>
      <c r="F31" s="11">
        <v>459483</v>
      </c>
      <c r="G31" s="5">
        <v>454432</v>
      </c>
      <c r="H31" s="5">
        <v>143234</v>
      </c>
      <c r="I31" s="5">
        <v>52706</v>
      </c>
      <c r="J31" s="5">
        <v>106570</v>
      </c>
      <c r="K31" s="5">
        <f>L31-SUM(C31:J31)</f>
        <v>0</v>
      </c>
      <c r="L31" s="5">
        <v>5138325</v>
      </c>
      <c r="M31" s="5">
        <f>C31+D31+F31+H31</f>
        <v>3713755</v>
      </c>
      <c r="N31" s="5">
        <f>E31+G31+J31</f>
        <v>1371864</v>
      </c>
      <c r="O31" s="68"/>
    </row>
    <row r="32" spans="1:15" ht="12.75">
      <c r="A32" s="3" t="s">
        <v>13</v>
      </c>
      <c r="B32" s="3"/>
      <c r="C32" s="8">
        <f aca="true" t="shared" si="6" ref="C32:J32">C30/C31</f>
        <v>0.010862531440606426</v>
      </c>
      <c r="D32" s="8">
        <f t="shared" si="6"/>
        <v>0.017462633294151087</v>
      </c>
      <c r="E32" s="8">
        <f t="shared" si="6"/>
        <v>0.02401025081949826</v>
      </c>
      <c r="F32" s="8">
        <f t="shared" si="6"/>
        <v>0.022666779837338922</v>
      </c>
      <c r="G32" s="8">
        <f t="shared" si="6"/>
        <v>0.017230300683050488</v>
      </c>
      <c r="H32" s="8">
        <f t="shared" si="6"/>
        <v>0.008685088735914658</v>
      </c>
      <c r="I32" s="8">
        <f t="shared" si="6"/>
        <v>0.0414563806777217</v>
      </c>
      <c r="J32" s="8">
        <f t="shared" si="6"/>
        <v>0.0205029558036971</v>
      </c>
      <c r="K32" s="8"/>
      <c r="L32" s="8">
        <f>L30/L31</f>
        <v>0.016776089484413694</v>
      </c>
      <c r="M32" s="8">
        <f>M30/M31</f>
        <v>0.014683790395435348</v>
      </c>
      <c r="N32" s="8">
        <f>N30/N31</f>
        <v>0.0214919263133955</v>
      </c>
      <c r="O32" s="66">
        <f>O28+5</f>
        <v>1986</v>
      </c>
    </row>
    <row r="33" spans="1:15" ht="12.75">
      <c r="A33" s="6" t="s">
        <v>19</v>
      </c>
      <c r="B33" s="6"/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15</v>
      </c>
      <c r="L33" s="2" t="s">
        <v>9</v>
      </c>
      <c r="O33" s="67"/>
    </row>
    <row r="34" spans="1:15" ht="12.75">
      <c r="A34" s="3" t="s">
        <v>11</v>
      </c>
      <c r="B34" s="3"/>
      <c r="C34" s="11">
        <v>16970</v>
      </c>
      <c r="D34" s="11">
        <v>18334</v>
      </c>
      <c r="E34" s="11">
        <v>22964</v>
      </c>
      <c r="F34" s="11">
        <v>8662</v>
      </c>
      <c r="G34" s="11">
        <v>9102</v>
      </c>
      <c r="H34" s="11">
        <v>1012</v>
      </c>
      <c r="I34" s="11">
        <v>2908</v>
      </c>
      <c r="J34" s="11">
        <v>2043</v>
      </c>
      <c r="K34" s="5">
        <f>L34-SUM(C34:J34)</f>
        <v>0</v>
      </c>
      <c r="L34" s="11">
        <v>81995</v>
      </c>
      <c r="M34" s="5">
        <f>C34+D34+F34+H34</f>
        <v>44978</v>
      </c>
      <c r="N34" s="5">
        <f>E34+G34+J34</f>
        <v>34109</v>
      </c>
      <c r="O34" s="67"/>
    </row>
    <row r="35" spans="1:15" ht="12.75">
      <c r="A35" s="6" t="s">
        <v>20</v>
      </c>
      <c r="B35" s="6"/>
      <c r="C35" s="11">
        <v>1771714</v>
      </c>
      <c r="D35" s="11">
        <v>1350835</v>
      </c>
      <c r="E35" s="11">
        <v>897144</v>
      </c>
      <c r="F35" s="11">
        <v>444975</v>
      </c>
      <c r="G35" s="11">
        <v>491828</v>
      </c>
      <c r="H35" s="11">
        <v>133091</v>
      </c>
      <c r="I35" s="11">
        <v>52397</v>
      </c>
      <c r="J35" s="11">
        <v>109936</v>
      </c>
      <c r="K35" s="5">
        <f>L35-SUM(C35:J35)</f>
        <v>0</v>
      </c>
      <c r="L35" s="11">
        <v>5251920</v>
      </c>
      <c r="M35" s="5">
        <f>C35+D35+F35+H35</f>
        <v>3700615</v>
      </c>
      <c r="N35" s="5">
        <f>E35+G35+J35</f>
        <v>1498908</v>
      </c>
      <c r="O35" s="68"/>
    </row>
    <row r="36" spans="1:15" ht="12.75">
      <c r="A36" s="3" t="s">
        <v>13</v>
      </c>
      <c r="B36" s="3"/>
      <c r="C36" s="7">
        <f aca="true" t="shared" si="7" ref="C36:J36">C34/C35</f>
        <v>0.009578295368214057</v>
      </c>
      <c r="D36" s="7">
        <f t="shared" si="7"/>
        <v>0.013572345993404079</v>
      </c>
      <c r="E36" s="7">
        <f t="shared" si="7"/>
        <v>0.025596782679257732</v>
      </c>
      <c r="F36" s="7">
        <f t="shared" si="7"/>
        <v>0.019466262149558964</v>
      </c>
      <c r="G36" s="7">
        <f t="shared" si="7"/>
        <v>0.01850646974145433</v>
      </c>
      <c r="H36" s="7">
        <f t="shared" si="7"/>
        <v>0.007603819942745941</v>
      </c>
      <c r="I36" s="7">
        <f t="shared" si="7"/>
        <v>0.05549936065041892</v>
      </c>
      <c r="J36" s="7">
        <f t="shared" si="7"/>
        <v>0.018583539513898996</v>
      </c>
      <c r="K36" s="7"/>
      <c r="L36" s="7">
        <f>L34/L35</f>
        <v>0.015612385565659796</v>
      </c>
      <c r="M36" s="7">
        <f>M34/M35</f>
        <v>0.012154195991747318</v>
      </c>
      <c r="N36" s="7">
        <f>N34/N35</f>
        <v>0.02275589962826271</v>
      </c>
      <c r="O36" s="66">
        <f>O32+5</f>
        <v>1991</v>
      </c>
    </row>
    <row r="37" spans="1:15" ht="12.75">
      <c r="A37" s="6" t="s">
        <v>21</v>
      </c>
      <c r="B37" s="6"/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15</v>
      </c>
      <c r="L37" s="2" t="s">
        <v>9</v>
      </c>
      <c r="O37" s="67"/>
    </row>
    <row r="38" spans="1:15" ht="12.75">
      <c r="A38" s="3" t="s">
        <v>11</v>
      </c>
      <c r="B38" s="3"/>
      <c r="C38" s="9">
        <v>17305</v>
      </c>
      <c r="D38" s="9">
        <v>17190</v>
      </c>
      <c r="E38" s="9">
        <v>20454</v>
      </c>
      <c r="F38" s="9">
        <v>5962</v>
      </c>
      <c r="G38" s="9">
        <v>7152</v>
      </c>
      <c r="H38" s="9">
        <v>964</v>
      </c>
      <c r="I38" s="9">
        <v>2636</v>
      </c>
      <c r="J38" s="9">
        <v>2760</v>
      </c>
      <c r="K38" s="9">
        <v>28</v>
      </c>
      <c r="L38" s="4">
        <f>SUM(C38:K38)</f>
        <v>74451</v>
      </c>
      <c r="M38" s="5">
        <f>C38+D38+F38+H38</f>
        <v>41421</v>
      </c>
      <c r="N38" s="5">
        <f>E38+G38+J38</f>
        <v>30366</v>
      </c>
      <c r="O38" s="67"/>
    </row>
    <row r="39" spans="1:15" ht="12.75">
      <c r="A39" s="6" t="s">
        <v>22</v>
      </c>
      <c r="B39" s="6"/>
      <c r="C39" s="9">
        <v>1991095</v>
      </c>
      <c r="D39" s="9">
        <v>1490256</v>
      </c>
      <c r="E39" s="9">
        <v>1111096</v>
      </c>
      <c r="F39" s="9">
        <v>469724</v>
      </c>
      <c r="G39" s="9">
        <v>597968</v>
      </c>
      <c r="H39" s="9">
        <v>144127</v>
      </c>
      <c r="I39" s="9">
        <v>66252</v>
      </c>
      <c r="J39" s="9">
        <v>121801</v>
      </c>
      <c r="K39" s="9">
        <v>1349</v>
      </c>
      <c r="L39" s="4">
        <f>SUM(C39:K39)</f>
        <v>5993668</v>
      </c>
      <c r="M39" s="5">
        <f>C39+D39+F39+H39</f>
        <v>4095202</v>
      </c>
      <c r="N39" s="5">
        <f>E39+G39+J39</f>
        <v>1830865</v>
      </c>
      <c r="O39" s="68"/>
    </row>
    <row r="40" spans="1:15" ht="12.75">
      <c r="A40" s="3" t="s">
        <v>13</v>
      </c>
      <c r="B40" s="3"/>
      <c r="C40" s="7">
        <f aca="true" t="shared" si="8" ref="C40:N40">C38/C39</f>
        <v>0.00869119755712309</v>
      </c>
      <c r="D40" s="7">
        <f t="shared" si="8"/>
        <v>0.01153493091119915</v>
      </c>
      <c r="E40" s="7">
        <f t="shared" si="8"/>
        <v>0.018408850360364902</v>
      </c>
      <c r="F40" s="7">
        <f t="shared" si="8"/>
        <v>0.012692559886231063</v>
      </c>
      <c r="G40" s="7">
        <f t="shared" si="8"/>
        <v>0.01196050624782597</v>
      </c>
      <c r="H40" s="7">
        <f t="shared" si="8"/>
        <v>0.006688545518882652</v>
      </c>
      <c r="I40" s="7">
        <f t="shared" si="8"/>
        <v>0.03978747811386826</v>
      </c>
      <c r="J40" s="7">
        <f t="shared" si="8"/>
        <v>0.0226599124801931</v>
      </c>
      <c r="K40" s="7">
        <f t="shared" si="8"/>
        <v>0.020756115641215715</v>
      </c>
      <c r="L40" s="7">
        <f t="shared" si="8"/>
        <v>0.012421608937965867</v>
      </c>
      <c r="M40" s="7">
        <f t="shared" si="8"/>
        <v>0.010114519381461524</v>
      </c>
      <c r="N40" s="7">
        <f t="shared" si="8"/>
        <v>0.01658560298001218</v>
      </c>
      <c r="O40" s="66">
        <f>O36+5</f>
        <v>1996</v>
      </c>
    </row>
    <row r="41" spans="1:15" ht="12.75">
      <c r="A41" t="s">
        <v>23</v>
      </c>
      <c r="C41" s="2" t="s">
        <v>1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6</v>
      </c>
      <c r="I41" s="2" t="s">
        <v>7</v>
      </c>
      <c r="J41" s="2" t="s">
        <v>8</v>
      </c>
      <c r="K41" s="2" t="s">
        <v>15</v>
      </c>
      <c r="L41" s="2" t="s">
        <v>9</v>
      </c>
      <c r="O41" s="67"/>
    </row>
    <row r="42" spans="1:15" ht="11.25" customHeight="1">
      <c r="A42" s="12" t="s">
        <v>24</v>
      </c>
      <c r="B42" s="12"/>
      <c r="C42" s="13">
        <v>17730</v>
      </c>
      <c r="D42" s="13">
        <v>18910</v>
      </c>
      <c r="E42" s="13">
        <v>20252</v>
      </c>
      <c r="F42" s="13">
        <v>5889</v>
      </c>
      <c r="G42" s="13">
        <v>8279</v>
      </c>
      <c r="H42" s="13">
        <v>1145</v>
      </c>
      <c r="I42" s="13">
        <v>2846</v>
      </c>
      <c r="J42" s="13">
        <v>3115</v>
      </c>
      <c r="K42" s="13">
        <v>44</v>
      </c>
      <c r="L42" s="4">
        <f>SUM(C42:K42)</f>
        <v>78210</v>
      </c>
      <c r="M42" s="5">
        <f>C42+D42+F42+H42</f>
        <v>43674</v>
      </c>
      <c r="N42" s="5">
        <f>E42+G42+J42</f>
        <v>31646</v>
      </c>
      <c r="O42" s="67"/>
    </row>
    <row r="43" spans="1:15" ht="11.25" customHeight="1">
      <c r="A43" s="14" t="s">
        <v>25</v>
      </c>
      <c r="B43" s="14"/>
      <c r="C43" s="13">
        <v>2128577</v>
      </c>
      <c r="D43" s="13">
        <v>1637311</v>
      </c>
      <c r="E43" s="13">
        <v>1227918</v>
      </c>
      <c r="F43" s="13">
        <v>501281</v>
      </c>
      <c r="G43" s="13">
        <v>645228</v>
      </c>
      <c r="H43" s="13">
        <v>143508</v>
      </c>
      <c r="I43" s="13">
        <v>71974</v>
      </c>
      <c r="J43" s="13">
        <v>132724</v>
      </c>
      <c r="K43" s="13">
        <v>1015</v>
      </c>
      <c r="L43" s="4">
        <f>SUM(C43:K43)</f>
        <v>6489536</v>
      </c>
      <c r="M43" s="5">
        <f>C43+D43+F43+H43</f>
        <v>4410677</v>
      </c>
      <c r="N43" s="5">
        <f>E43+G43+J43</f>
        <v>2005870</v>
      </c>
      <c r="O43" s="68"/>
    </row>
    <row r="44" spans="1:15" ht="11.25" customHeight="1">
      <c r="A44" s="3" t="s">
        <v>13</v>
      </c>
      <c r="B44" s="3"/>
      <c r="C44" s="7">
        <f aca="true" t="shared" si="9" ref="C44:N44">C42/C43</f>
        <v>0.008329508399273317</v>
      </c>
      <c r="D44" s="7">
        <f t="shared" si="9"/>
        <v>0.011549424635881638</v>
      </c>
      <c r="E44" s="7">
        <f t="shared" si="9"/>
        <v>0.016492957998824026</v>
      </c>
      <c r="F44" s="7">
        <f t="shared" si="9"/>
        <v>0.011747901875395237</v>
      </c>
      <c r="G44" s="7">
        <f t="shared" si="9"/>
        <v>0.012831123261854724</v>
      </c>
      <c r="H44" s="7">
        <f t="shared" si="9"/>
        <v>0.007978649273908074</v>
      </c>
      <c r="I44" s="7">
        <f t="shared" si="9"/>
        <v>0.039542056853863895</v>
      </c>
      <c r="J44" s="7">
        <f t="shared" si="9"/>
        <v>0.023469756788523553</v>
      </c>
      <c r="K44" s="7">
        <f t="shared" si="9"/>
        <v>0.04334975369458128</v>
      </c>
      <c r="L44" s="7">
        <f t="shared" si="9"/>
        <v>0.012051709089833234</v>
      </c>
      <c r="M44" s="7">
        <f t="shared" si="9"/>
        <v>0.009901881275822283</v>
      </c>
      <c r="N44" s="7">
        <f t="shared" si="9"/>
        <v>0.015776695399003924</v>
      </c>
      <c r="O44" s="66">
        <f>O40+5</f>
        <v>2001</v>
      </c>
    </row>
    <row r="45" spans="1:15" ht="11.25" customHeight="1">
      <c r="A45" s="15" t="s">
        <v>98</v>
      </c>
      <c r="B45" s="15"/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15</v>
      </c>
      <c r="L45" s="2" t="s">
        <v>9</v>
      </c>
      <c r="O45" s="67"/>
    </row>
    <row r="46" spans="1:15" ht="12" customHeight="1">
      <c r="A46" s="16" t="s">
        <v>26</v>
      </c>
      <c r="B46" s="16"/>
      <c r="C46" s="17">
        <v>19274</v>
      </c>
      <c r="D46" s="17">
        <v>25180</v>
      </c>
      <c r="E46" s="17">
        <v>20580</v>
      </c>
      <c r="F46" s="17">
        <v>7942</v>
      </c>
      <c r="G46" s="17">
        <v>9294</v>
      </c>
      <c r="H46" s="17">
        <v>1478</v>
      </c>
      <c r="I46" s="17">
        <v>2579</v>
      </c>
      <c r="J46" s="17">
        <v>3757</v>
      </c>
      <c r="K46" s="17">
        <v>30</v>
      </c>
      <c r="L46" s="4">
        <f>SUM(C46:K46)</f>
        <v>90114</v>
      </c>
      <c r="M46" s="5">
        <f>C46+D46+F46+H46</f>
        <v>53874</v>
      </c>
      <c r="N46" s="5">
        <f>E46+G46+J46</f>
        <v>33631</v>
      </c>
      <c r="O46" s="67"/>
    </row>
    <row r="47" spans="1:15" ht="12" customHeight="1">
      <c r="A47" s="18" t="s">
        <v>27</v>
      </c>
      <c r="B47" s="18"/>
      <c r="C47" s="19">
        <v>2303850</v>
      </c>
      <c r="D47" s="19">
        <v>1802674</v>
      </c>
      <c r="E47" s="19">
        <v>1463743</v>
      </c>
      <c r="F47" s="19">
        <v>554378</v>
      </c>
      <c r="G47" s="19">
        <v>744551</v>
      </c>
      <c r="H47" s="19">
        <v>163755</v>
      </c>
      <c r="I47" s="19">
        <v>72979</v>
      </c>
      <c r="J47" s="19">
        <v>146500</v>
      </c>
      <c r="K47" s="19">
        <v>922</v>
      </c>
      <c r="L47" s="4">
        <f>SUM(C47:K47)</f>
        <v>7253352</v>
      </c>
      <c r="M47" s="5">
        <f>C47+D47+F47+H47</f>
        <v>4824657</v>
      </c>
      <c r="N47" s="5">
        <f>E47+G47+J47</f>
        <v>2354794</v>
      </c>
      <c r="O47" s="68"/>
    </row>
    <row r="48" spans="1:15" ht="12" customHeight="1">
      <c r="A48" s="3" t="s">
        <v>13</v>
      </c>
      <c r="B48" s="3"/>
      <c r="C48" s="7">
        <f aca="true" t="shared" si="10" ref="C48:N48">C46/C47</f>
        <v>0.008365996050090066</v>
      </c>
      <c r="D48" s="7">
        <f t="shared" si="10"/>
        <v>0.013968138443223789</v>
      </c>
      <c r="E48" s="7">
        <f t="shared" si="10"/>
        <v>0.014059845205066736</v>
      </c>
      <c r="F48" s="7">
        <f t="shared" si="10"/>
        <v>0.014325965316083971</v>
      </c>
      <c r="G48" s="7">
        <f t="shared" si="10"/>
        <v>0.012482690910360741</v>
      </c>
      <c r="H48" s="7">
        <f t="shared" si="10"/>
        <v>0.009025678605233428</v>
      </c>
      <c r="I48" s="7">
        <f t="shared" si="10"/>
        <v>0.0353389331177462</v>
      </c>
      <c r="J48" s="7">
        <f t="shared" si="10"/>
        <v>0.025645051194539248</v>
      </c>
      <c r="K48" s="7">
        <f t="shared" si="10"/>
        <v>0.03253796095444685</v>
      </c>
      <c r="L48" s="7">
        <f t="shared" si="10"/>
        <v>0.012423773174113155</v>
      </c>
      <c r="M48" s="7">
        <f t="shared" si="10"/>
        <v>0.011166389652155584</v>
      </c>
      <c r="N48" s="7">
        <f t="shared" si="10"/>
        <v>0.014281928695248925</v>
      </c>
      <c r="O48" s="66">
        <f>O44+5</f>
        <v>2006</v>
      </c>
    </row>
    <row r="49" spans="1:15" ht="12" customHeight="1">
      <c r="A49" s="15" t="s">
        <v>97</v>
      </c>
      <c r="O49" s="67"/>
    </row>
    <row r="50" spans="1:15" ht="12" customHeight="1">
      <c r="A50" s="16" t="s">
        <v>26</v>
      </c>
      <c r="C50" s="60">
        <v>23337</v>
      </c>
      <c r="D50" s="60">
        <v>30823</v>
      </c>
      <c r="E50" s="60">
        <v>21626</v>
      </c>
      <c r="F50" s="60">
        <v>7475</v>
      </c>
      <c r="G50" s="60">
        <v>11787</v>
      </c>
      <c r="H50" s="60">
        <v>1351</v>
      </c>
      <c r="I50" s="60">
        <v>2830</v>
      </c>
      <c r="J50" s="60">
        <v>4662</v>
      </c>
      <c r="L50" s="4">
        <f>SUM(C50:K50)</f>
        <v>103891</v>
      </c>
      <c r="M50" s="5">
        <f>C50+D50+F50+H50</f>
        <v>62986</v>
      </c>
      <c r="N50" s="5">
        <f>E50+G50+J50</f>
        <v>38075</v>
      </c>
      <c r="O50" s="67"/>
    </row>
    <row r="51" spans="1:15" ht="12.75">
      <c r="A51" s="18" t="s">
        <v>27</v>
      </c>
      <c r="C51" s="61">
        <v>2511439</v>
      </c>
      <c r="D51" s="61">
        <v>2020011</v>
      </c>
      <c r="E51" s="61">
        <v>1648645</v>
      </c>
      <c r="F51" s="61">
        <v>595859</v>
      </c>
      <c r="G51" s="61">
        <v>879007</v>
      </c>
      <c r="H51" s="61">
        <v>174121</v>
      </c>
      <c r="I51" s="61">
        <v>87256</v>
      </c>
      <c r="J51" s="61">
        <v>165261</v>
      </c>
      <c r="L51" s="4">
        <f>SUM(C51:K51)</f>
        <v>8081599</v>
      </c>
      <c r="M51" s="5">
        <f>C51+D51+F51+H51</f>
        <v>5301430</v>
      </c>
      <c r="N51" s="5">
        <f>E51+G51+J51</f>
        <v>2692913</v>
      </c>
      <c r="O51" s="68"/>
    </row>
    <row r="52" spans="1:15" ht="12.75">
      <c r="A52" s="3" t="s">
        <v>13</v>
      </c>
      <c r="C52" s="7">
        <f aca="true" t="shared" si="11" ref="C52:J52">C50/C51</f>
        <v>0.009292282233412797</v>
      </c>
      <c r="D52" s="7">
        <f t="shared" si="11"/>
        <v>0.015258827798462484</v>
      </c>
      <c r="E52" s="7">
        <f t="shared" si="11"/>
        <v>0.013117438866463065</v>
      </c>
      <c r="F52" s="7">
        <f t="shared" si="11"/>
        <v>0.012544914149152736</v>
      </c>
      <c r="G52" s="7">
        <f t="shared" si="11"/>
        <v>0.013409449526568048</v>
      </c>
      <c r="H52" s="7">
        <f t="shared" si="11"/>
        <v>0.0077589722089811105</v>
      </c>
      <c r="I52" s="7">
        <f t="shared" si="11"/>
        <v>0.03243329971577886</v>
      </c>
      <c r="J52" s="7">
        <f t="shared" si="11"/>
        <v>0.028209922486249026</v>
      </c>
      <c r="L52" s="7">
        <f>L50/L51</f>
        <v>0.01285525302604101</v>
      </c>
      <c r="M52" s="7">
        <f>M50/M51</f>
        <v>0.011880945329844966</v>
      </c>
      <c r="N52" s="7">
        <f>N50/N51</f>
        <v>0.014138964014062096</v>
      </c>
      <c r="O52" s="66">
        <f>O48+5</f>
        <v>2011</v>
      </c>
    </row>
    <row r="54" spans="1:27" ht="12.75">
      <c r="A54" s="1" t="s">
        <v>28</v>
      </c>
      <c r="B54" s="6"/>
      <c r="C54" s="2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2" t="s">
        <v>7</v>
      </c>
      <c r="J54" s="2" t="s">
        <v>8</v>
      </c>
      <c r="L54" s="2" t="s">
        <v>9</v>
      </c>
      <c r="M54" s="2" t="s">
        <v>29</v>
      </c>
      <c r="N54" s="2" t="s">
        <v>15</v>
      </c>
      <c r="O54" s="2" t="s">
        <v>30</v>
      </c>
      <c r="Q54" s="41"/>
      <c r="R54" s="41"/>
      <c r="S54" s="41"/>
      <c r="T54" s="41"/>
      <c r="U54" s="41"/>
      <c r="V54" s="41"/>
      <c r="W54" s="41"/>
      <c r="X54" s="41"/>
      <c r="Y54" s="25"/>
      <c r="Z54" s="69"/>
      <c r="AA54" s="69"/>
    </row>
    <row r="55" spans="1:27" ht="12.75">
      <c r="A55" s="3" t="s">
        <v>11</v>
      </c>
      <c r="B55" s="3"/>
      <c r="C55" s="9">
        <v>9948</v>
      </c>
      <c r="D55" s="20">
        <v>18737</v>
      </c>
      <c r="E55" s="11">
        <v>10984</v>
      </c>
      <c r="F55" s="11">
        <v>10141</v>
      </c>
      <c r="G55" s="5">
        <v>4222</v>
      </c>
      <c r="H55" s="5">
        <v>766</v>
      </c>
      <c r="I55" s="5">
        <v>748</v>
      </c>
      <c r="J55" s="5">
        <v>783</v>
      </c>
      <c r="L55" s="5">
        <v>56329</v>
      </c>
      <c r="M55" s="5">
        <f>C55+D55+F55+H55</f>
        <v>39592</v>
      </c>
      <c r="N55" s="5">
        <f>E55+G55+J55</f>
        <v>15989</v>
      </c>
      <c r="O55" s="5"/>
      <c r="Q55" s="41"/>
      <c r="R55" s="41"/>
      <c r="S55" s="41"/>
      <c r="T55" s="41"/>
      <c r="U55" s="41"/>
      <c r="V55" s="41"/>
      <c r="W55" s="41"/>
      <c r="X55" s="41"/>
      <c r="Y55" s="25"/>
      <c r="Z55" s="69"/>
      <c r="AA55" s="69"/>
    </row>
    <row r="56" spans="1:27" ht="12.75">
      <c r="A56" s="6" t="s">
        <v>31</v>
      </c>
      <c r="B56" s="6"/>
      <c r="C56" s="9">
        <v>1659553</v>
      </c>
      <c r="D56" s="20">
        <v>1300536</v>
      </c>
      <c r="E56" s="11">
        <v>676665</v>
      </c>
      <c r="F56" s="11">
        <v>470363</v>
      </c>
      <c r="G56" s="5">
        <v>411845</v>
      </c>
      <c r="H56" s="5">
        <v>135018</v>
      </c>
      <c r="I56" s="5">
        <v>34229</v>
      </c>
      <c r="J56" s="5">
        <v>83387</v>
      </c>
      <c r="L56" s="5">
        <v>4771596</v>
      </c>
      <c r="M56" s="5">
        <f>C56+D56+F56+H56</f>
        <v>3565470</v>
      </c>
      <c r="N56" s="5">
        <f>E56+G56+J56</f>
        <v>1171897</v>
      </c>
      <c r="O56" s="5"/>
      <c r="Q56" s="41"/>
      <c r="R56" s="41"/>
      <c r="S56" s="41"/>
      <c r="T56" s="41"/>
      <c r="U56" s="41"/>
      <c r="V56" s="41"/>
      <c r="W56" s="41"/>
      <c r="X56" s="41"/>
      <c r="Y56" s="25"/>
      <c r="Z56" s="69"/>
      <c r="AA56" s="69"/>
    </row>
    <row r="57" spans="1:27" ht="12.75">
      <c r="A57" s="6" t="s">
        <v>66</v>
      </c>
      <c r="B57" s="3"/>
      <c r="C57" s="9">
        <v>79897</v>
      </c>
      <c r="D57" s="20">
        <v>48582</v>
      </c>
      <c r="E57" s="11">
        <v>13732</v>
      </c>
      <c r="F57" s="11">
        <v>6642</v>
      </c>
      <c r="G57" s="5">
        <v>5139</v>
      </c>
      <c r="H57" s="5">
        <v>4847</v>
      </c>
      <c r="I57" s="5">
        <v>256</v>
      </c>
      <c r="J57" s="5">
        <v>724</v>
      </c>
      <c r="L57" s="5">
        <v>159819</v>
      </c>
      <c r="M57" s="5">
        <f>C57+D57+F57+H57</f>
        <v>139968</v>
      </c>
      <c r="N57" s="5">
        <f>E57+G57+J57</f>
        <v>19595</v>
      </c>
      <c r="O57" s="5"/>
      <c r="Q57" s="41"/>
      <c r="R57" s="41"/>
      <c r="S57" s="41"/>
      <c r="T57" s="41"/>
      <c r="U57" s="41"/>
      <c r="V57" s="41"/>
      <c r="W57" s="41"/>
      <c r="X57" s="41"/>
      <c r="Y57" s="25"/>
      <c r="Z57" s="69"/>
      <c r="AA57" s="69"/>
    </row>
    <row r="58" spans="1:27" ht="12.75">
      <c r="A58" s="6" t="s">
        <v>67</v>
      </c>
      <c r="B58" s="3"/>
      <c r="C58" s="9">
        <v>6852</v>
      </c>
      <c r="D58" s="20">
        <v>6459</v>
      </c>
      <c r="E58" s="11">
        <v>1120</v>
      </c>
      <c r="F58" s="11">
        <v>375</v>
      </c>
      <c r="G58" s="5">
        <v>345</v>
      </c>
      <c r="H58" s="5">
        <v>611</v>
      </c>
      <c r="I58" s="5">
        <v>29</v>
      </c>
      <c r="J58" s="5">
        <v>57</v>
      </c>
      <c r="L58" s="5">
        <v>15848</v>
      </c>
      <c r="M58" s="5">
        <f>C58+D58+F58+H58</f>
        <v>14297</v>
      </c>
      <c r="N58" s="5">
        <f>E58+G58+J58</f>
        <v>1522</v>
      </c>
      <c r="O58" s="5"/>
      <c r="Q58" s="41"/>
      <c r="R58" s="41"/>
      <c r="S58" s="41"/>
      <c r="T58" s="41"/>
      <c r="U58" s="41"/>
      <c r="V58" s="41"/>
      <c r="W58" s="41"/>
      <c r="X58" s="41"/>
      <c r="Y58" s="25"/>
      <c r="Z58" s="69"/>
      <c r="AA58" s="69"/>
    </row>
    <row r="59" spans="1:27" ht="12.75">
      <c r="A59" s="6" t="s">
        <v>12</v>
      </c>
      <c r="B59" s="6"/>
      <c r="C59" s="9">
        <f>C56+2*C57+3*C58</f>
        <v>1839903</v>
      </c>
      <c r="D59" s="9">
        <f aca="true" t="shared" si="12" ref="D59:J59">D56+2*D57+3*D58</f>
        <v>1417077</v>
      </c>
      <c r="E59" s="9">
        <f t="shared" si="12"/>
        <v>707489</v>
      </c>
      <c r="F59" s="9">
        <f t="shared" si="12"/>
        <v>484772</v>
      </c>
      <c r="G59" s="9">
        <f t="shared" si="12"/>
        <v>423158</v>
      </c>
      <c r="H59" s="9">
        <f t="shared" si="12"/>
        <v>146545</v>
      </c>
      <c r="I59" s="9">
        <f t="shared" si="12"/>
        <v>34828</v>
      </c>
      <c r="J59" s="9">
        <f t="shared" si="12"/>
        <v>85006</v>
      </c>
      <c r="L59" s="9">
        <f>L56+2*L57+3*L58</f>
        <v>5138778</v>
      </c>
      <c r="M59" s="5">
        <f>C59+D59+F59+H59</f>
        <v>3888297</v>
      </c>
      <c r="N59" s="5">
        <f>E59+G59+J59</f>
        <v>1215653</v>
      </c>
      <c r="O59" s="9"/>
      <c r="Q59" s="41"/>
      <c r="R59" s="41"/>
      <c r="S59" s="41"/>
      <c r="T59" s="41"/>
      <c r="U59" s="41"/>
      <c r="V59" s="41"/>
      <c r="W59" s="41"/>
      <c r="X59" s="41"/>
      <c r="Y59" s="25"/>
      <c r="Z59" s="69"/>
      <c r="AA59" s="69"/>
    </row>
    <row r="60" spans="1:27" ht="12.75">
      <c r="A60" s="3" t="s">
        <v>13</v>
      </c>
      <c r="B60" s="3"/>
      <c r="C60" s="7">
        <f aca="true" t="shared" si="13" ref="C60:J60">C55/C59</f>
        <v>0.005406806771878735</v>
      </c>
      <c r="D60" s="7">
        <f t="shared" si="13"/>
        <v>0.013222287850272074</v>
      </c>
      <c r="E60" s="7">
        <f t="shared" si="13"/>
        <v>0.015525329722440914</v>
      </c>
      <c r="F60" s="7">
        <f t="shared" si="13"/>
        <v>0.020919112489995298</v>
      </c>
      <c r="G60" s="7">
        <f t="shared" si="13"/>
        <v>0.00997736070214908</v>
      </c>
      <c r="H60" s="7">
        <f t="shared" si="13"/>
        <v>0.005227063359377665</v>
      </c>
      <c r="I60" s="7">
        <f t="shared" si="13"/>
        <v>0.021476972550821177</v>
      </c>
      <c r="J60" s="7">
        <f t="shared" si="13"/>
        <v>0.009211114509564031</v>
      </c>
      <c r="L60" s="7">
        <f>L55/L59</f>
        <v>0.010961555451510067</v>
      </c>
      <c r="M60" s="7">
        <f>M55/M59</f>
        <v>0.010182349753632502</v>
      </c>
      <c r="N60" s="7">
        <f>N55/N59</f>
        <v>0.013152601934927155</v>
      </c>
      <c r="O60" s="7"/>
      <c r="Q60" s="41"/>
      <c r="R60" s="41"/>
      <c r="S60" s="41"/>
      <c r="T60" s="41"/>
      <c r="U60" s="41"/>
      <c r="V60" s="41"/>
      <c r="W60" s="41"/>
      <c r="X60" s="41"/>
      <c r="Y60" s="25"/>
      <c r="Z60" s="69"/>
      <c r="AA60" s="69"/>
    </row>
    <row r="61" spans="1:24" ht="12.75">
      <c r="A61" s="6" t="s">
        <v>32</v>
      </c>
      <c r="B61" s="3"/>
      <c r="C61" s="21">
        <f aca="true" t="shared" si="14" ref="C61:J61">C55*C70</f>
        <v>9361.208280828083</v>
      </c>
      <c r="D61" s="21">
        <f t="shared" si="14"/>
        <v>17569.73093940112</v>
      </c>
      <c r="E61" s="21">
        <f t="shared" si="14"/>
        <v>10484.849583537482</v>
      </c>
      <c r="F61" s="21">
        <f t="shared" si="14"/>
        <v>9581.342163355408</v>
      </c>
      <c r="G61" s="21">
        <f t="shared" si="14"/>
        <v>4054.5044649392476</v>
      </c>
      <c r="H61" s="21">
        <f t="shared" si="14"/>
        <v>728.2935278030993</v>
      </c>
      <c r="I61" s="21">
        <f t="shared" si="14"/>
        <v>723.3164407778432</v>
      </c>
      <c r="J61" s="21">
        <f t="shared" si="14"/>
        <v>746.8736208625877</v>
      </c>
      <c r="L61" s="21">
        <f>L55*L70</f>
        <v>53278.60554331639</v>
      </c>
      <c r="M61" s="21">
        <f>M55*M70</f>
        <v>37234.718185327474</v>
      </c>
      <c r="N61" s="21">
        <f>N55*N70</f>
        <v>15286.58497992287</v>
      </c>
      <c r="O61" s="7"/>
      <c r="Q61" s="65"/>
      <c r="R61" s="41"/>
      <c r="S61" s="41"/>
      <c r="T61" s="41"/>
      <c r="U61" s="41"/>
      <c r="V61" s="41"/>
      <c r="W61" s="41"/>
      <c r="X61" s="41"/>
    </row>
    <row r="62" spans="1:24" ht="12.75">
      <c r="A62" s="6" t="s">
        <v>33</v>
      </c>
      <c r="B62" s="3"/>
      <c r="C62" s="7">
        <f>C61/C56</f>
        <v>0.005640801035476471</v>
      </c>
      <c r="D62" s="7">
        <f aca="true" t="shared" si="15" ref="D62:J62">D61/D56</f>
        <v>0.01350960753058825</v>
      </c>
      <c r="E62" s="7">
        <f t="shared" si="15"/>
        <v>0.015494889766040036</v>
      </c>
      <c r="F62" s="7">
        <f t="shared" si="15"/>
        <v>0.02037010173707415</v>
      </c>
      <c r="G62" s="7">
        <f t="shared" si="15"/>
        <v>0.009844733977441143</v>
      </c>
      <c r="H62" s="7">
        <f t="shared" si="15"/>
        <v>0.005394047666260049</v>
      </c>
      <c r="I62" s="7">
        <f t="shared" si="15"/>
        <v>0.02113168485137875</v>
      </c>
      <c r="J62" s="7">
        <f t="shared" si="15"/>
        <v>0.008956715325681314</v>
      </c>
      <c r="L62" s="7">
        <f>L61/L56</f>
        <v>0.011165783009147546</v>
      </c>
      <c r="M62" s="7">
        <f>M61/M56</f>
        <v>0.010443144434065488</v>
      </c>
      <c r="N62" s="7">
        <f>N61/N56</f>
        <v>0.013044307631065588</v>
      </c>
      <c r="O62" s="7"/>
      <c r="Q62" s="4"/>
      <c r="R62" s="4"/>
      <c r="S62" s="4"/>
      <c r="T62" s="4"/>
      <c r="U62" s="4"/>
      <c r="V62" s="4"/>
      <c r="W62" s="4"/>
      <c r="X62" s="4"/>
    </row>
    <row r="63" spans="1:29" ht="12.75">
      <c r="A63" s="1" t="s">
        <v>34</v>
      </c>
      <c r="B63" s="6"/>
      <c r="C63" s="22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2" t="s">
        <v>6</v>
      </c>
      <c r="I63" s="2" t="s">
        <v>7</v>
      </c>
      <c r="J63" s="2" t="s">
        <v>8</v>
      </c>
      <c r="L63" s="2" t="s">
        <v>9</v>
      </c>
      <c r="O63" s="2"/>
      <c r="Q63" s="4"/>
      <c r="R63" s="4"/>
      <c r="S63" s="4"/>
      <c r="T63" s="4"/>
      <c r="U63" s="4"/>
      <c r="V63" s="4"/>
      <c r="W63" s="4"/>
      <c r="X63" s="4"/>
      <c r="AB63" s="40"/>
      <c r="AC63" s="69"/>
    </row>
    <row r="64" spans="1:29" ht="12.75">
      <c r="A64" s="3" t="s">
        <v>11</v>
      </c>
      <c r="B64" s="3"/>
      <c r="C64" s="23">
        <v>16665</v>
      </c>
      <c r="D64" s="23">
        <v>25314</v>
      </c>
      <c r="E64" s="23">
        <v>16328</v>
      </c>
      <c r="F64" s="23">
        <v>11325</v>
      </c>
      <c r="G64" s="5">
        <v>6831</v>
      </c>
      <c r="H64" s="23">
        <v>1097</v>
      </c>
      <c r="I64" s="23">
        <v>1697</v>
      </c>
      <c r="J64" s="23">
        <v>1994</v>
      </c>
      <c r="L64" s="23">
        <v>81251</v>
      </c>
      <c r="M64" s="5">
        <f>C64+D64+F64+H64</f>
        <v>54401</v>
      </c>
      <c r="N64" s="5">
        <f>E64+G64+J64</f>
        <v>25153</v>
      </c>
      <c r="O64" s="5"/>
      <c r="AB64" s="40"/>
      <c r="AC64" s="69"/>
    </row>
    <row r="65" spans="1:29" ht="12.75">
      <c r="A65" s="6" t="s">
        <v>31</v>
      </c>
      <c r="B65" s="6"/>
      <c r="C65" s="23">
        <v>1733384</v>
      </c>
      <c r="D65" s="23">
        <v>1327067</v>
      </c>
      <c r="E65" s="23">
        <v>710024</v>
      </c>
      <c r="F65" s="23">
        <v>437169</v>
      </c>
      <c r="G65" s="5">
        <v>443881</v>
      </c>
      <c r="H65" s="23">
        <v>138794</v>
      </c>
      <c r="I65" s="23">
        <v>43086</v>
      </c>
      <c r="J65" s="23">
        <v>87575</v>
      </c>
      <c r="L65" s="23">
        <v>4920980</v>
      </c>
      <c r="M65" s="5">
        <f>C65+D65+F65+H65</f>
        <v>3636414</v>
      </c>
      <c r="N65" s="5">
        <f>E65+G65+J65</f>
        <v>1241480</v>
      </c>
      <c r="O65" s="5"/>
      <c r="AB65" s="40"/>
      <c r="AC65" s="69"/>
    </row>
    <row r="66" spans="1:29" ht="12.75">
      <c r="A66" s="6" t="s">
        <v>66</v>
      </c>
      <c r="B66" s="3"/>
      <c r="C66" s="23">
        <v>91096</v>
      </c>
      <c r="D66" s="23">
        <v>44446</v>
      </c>
      <c r="E66" s="23">
        <v>13581</v>
      </c>
      <c r="F66" s="23">
        <v>8198</v>
      </c>
      <c r="G66" s="5">
        <v>6426</v>
      </c>
      <c r="H66" s="23">
        <v>1047</v>
      </c>
      <c r="I66" s="23">
        <v>330</v>
      </c>
      <c r="J66" s="23">
        <v>859</v>
      </c>
      <c r="L66" s="23">
        <v>165983</v>
      </c>
      <c r="M66" s="5">
        <f>C66+D66+F66+H66</f>
        <v>144787</v>
      </c>
      <c r="N66" s="5">
        <f>E66+G66+J66</f>
        <v>20866</v>
      </c>
      <c r="O66" s="5"/>
      <c r="AB66" s="40"/>
      <c r="AC66" s="69"/>
    </row>
    <row r="67" spans="1:15" ht="12.75">
      <c r="A67" s="6" t="s">
        <v>67</v>
      </c>
      <c r="B67" s="3"/>
      <c r="C67" s="23">
        <v>7771</v>
      </c>
      <c r="D67" s="23">
        <v>6018</v>
      </c>
      <c r="E67" s="23">
        <v>866</v>
      </c>
      <c r="F67" s="23">
        <v>690</v>
      </c>
      <c r="G67" s="5">
        <v>558</v>
      </c>
      <c r="H67" s="23">
        <v>62</v>
      </c>
      <c r="I67" s="23">
        <v>42</v>
      </c>
      <c r="J67" s="23">
        <v>59</v>
      </c>
      <c r="L67" s="23">
        <v>16066</v>
      </c>
      <c r="M67" s="5">
        <f>C67+D67+F67+H67</f>
        <v>14541</v>
      </c>
      <c r="N67" s="5">
        <f>E67+G67+J67</f>
        <v>1483</v>
      </c>
      <c r="O67" s="5"/>
    </row>
    <row r="68" spans="1:27" ht="12.75">
      <c r="A68" s="6" t="s">
        <v>12</v>
      </c>
      <c r="B68" s="6"/>
      <c r="C68" s="9">
        <f aca="true" t="shared" si="16" ref="C68:J68">C65+2*C66+3*C67</f>
        <v>1938889</v>
      </c>
      <c r="D68" s="9">
        <f t="shared" si="16"/>
        <v>1434013</v>
      </c>
      <c r="E68" s="9">
        <f t="shared" si="16"/>
        <v>739784</v>
      </c>
      <c r="F68" s="9">
        <f t="shared" si="16"/>
        <v>455635</v>
      </c>
      <c r="G68" s="9">
        <f t="shared" si="16"/>
        <v>458407</v>
      </c>
      <c r="H68" s="9">
        <f t="shared" si="16"/>
        <v>141074</v>
      </c>
      <c r="I68" s="9">
        <f t="shared" si="16"/>
        <v>43872</v>
      </c>
      <c r="J68" s="9">
        <f t="shared" si="16"/>
        <v>89470</v>
      </c>
      <c r="L68" s="9">
        <f>L65+2*L66+3*L67</f>
        <v>5301144</v>
      </c>
      <c r="M68" s="5">
        <f>C68+D68+F68+H68</f>
        <v>3969611</v>
      </c>
      <c r="N68" s="5">
        <f>E68+G68+J68</f>
        <v>1287661</v>
      </c>
      <c r="O68" s="9"/>
      <c r="Z68" s="4"/>
      <c r="AA68" s="4"/>
    </row>
    <row r="69" spans="1:27" ht="12.75">
      <c r="A69" s="3" t="s">
        <v>13</v>
      </c>
      <c r="B69" s="3"/>
      <c r="C69" s="7">
        <f aca="true" t="shared" si="17" ref="C69:J69">C64/C68</f>
        <v>0.008595128447270575</v>
      </c>
      <c r="D69" s="7">
        <f t="shared" si="17"/>
        <v>0.017652559635093965</v>
      </c>
      <c r="E69" s="7">
        <f t="shared" si="17"/>
        <v>0.022071307300509338</v>
      </c>
      <c r="F69" s="7">
        <f t="shared" si="17"/>
        <v>0.024855421554533783</v>
      </c>
      <c r="G69" s="7">
        <f t="shared" si="17"/>
        <v>0.01490160490568425</v>
      </c>
      <c r="H69" s="7">
        <f t="shared" si="17"/>
        <v>0.007776060790790649</v>
      </c>
      <c r="I69" s="7">
        <f t="shared" si="17"/>
        <v>0.03868070751276441</v>
      </c>
      <c r="J69" s="7">
        <f t="shared" si="17"/>
        <v>0.022286800044707723</v>
      </c>
      <c r="L69" s="7">
        <f>L64/L68</f>
        <v>0.015327069025100996</v>
      </c>
      <c r="M69" s="7">
        <f>M64/M68</f>
        <v>0.013704365490724405</v>
      </c>
      <c r="N69" s="7">
        <f>N64/N68</f>
        <v>0.019533867997865897</v>
      </c>
      <c r="O69" s="7"/>
      <c r="Z69" s="4"/>
      <c r="AA69" s="4"/>
    </row>
    <row r="70" spans="1:14" ht="12.75">
      <c r="A70" s="6" t="s">
        <v>39</v>
      </c>
      <c r="C70">
        <f aca="true" t="shared" si="18" ref="C70:J70">C26/C64</f>
        <v>0.941014101410141</v>
      </c>
      <c r="D70">
        <f t="shared" si="18"/>
        <v>0.9377024571383424</v>
      </c>
      <c r="E70">
        <f t="shared" si="18"/>
        <v>0.9545565899069084</v>
      </c>
      <c r="F70">
        <f t="shared" si="18"/>
        <v>0.9448123620309051</v>
      </c>
      <c r="G70">
        <f t="shared" si="18"/>
        <v>0.960327916849656</v>
      </c>
      <c r="H70">
        <f t="shared" si="18"/>
        <v>0.95077484047402</v>
      </c>
      <c r="I70">
        <f t="shared" si="18"/>
        <v>0.9670005892751915</v>
      </c>
      <c r="J70">
        <f t="shared" si="18"/>
        <v>0.9538615847542627</v>
      </c>
      <c r="L70">
        <f>L26/L64</f>
        <v>0.9458468203468265</v>
      </c>
      <c r="M70">
        <f>M26/M64</f>
        <v>0.9404606532968144</v>
      </c>
      <c r="N70">
        <f>N26/N64</f>
        <v>0.956068858585457</v>
      </c>
    </row>
    <row r="72" ht="12.75">
      <c r="G72" s="4"/>
    </row>
  </sheetData>
  <sheetProtection/>
  <hyperlinks>
    <hyperlink ref="Q19" r:id="rId1" display="http://reg.bom.gov.au/jsp/ncc/cdio/weatherData/av?p_nccObsCode=123&amp;p_display_type=dailyDataFile&amp;p_startYear=1986&amp;p_c=-1488736555&amp;p_stn_num=08607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0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12.00390625" style="0" customWidth="1"/>
    <col min="6" max="6" width="11.7109375" style="0" bestFit="1" customWidth="1"/>
    <col min="20" max="20" width="8.28125" style="0" customWidth="1"/>
  </cols>
  <sheetData>
    <row r="2" ht="12.75">
      <c r="B2" t="s">
        <v>48</v>
      </c>
    </row>
    <row r="3" spans="1:8" ht="12.75">
      <c r="A3" t="s">
        <v>35</v>
      </c>
      <c r="B3" s="39">
        <v>76</v>
      </c>
      <c r="C3" s="24">
        <v>81</v>
      </c>
      <c r="D3" s="24">
        <v>86</v>
      </c>
      <c r="E3" s="24">
        <v>91</v>
      </c>
      <c r="F3" s="24">
        <v>96</v>
      </c>
      <c r="G3" s="24" t="s">
        <v>36</v>
      </c>
      <c r="H3" s="24" t="s">
        <v>37</v>
      </c>
    </row>
    <row r="4" spans="1:8" ht="12.75">
      <c r="A4" s="47" t="s">
        <v>29</v>
      </c>
      <c r="B4" s="48">
        <f>C25</f>
        <v>0.008475314905726693</v>
      </c>
      <c r="C4" s="48">
        <f>E25</f>
        <v>0.0107212677501556</v>
      </c>
      <c r="D4" s="48">
        <f>G25</f>
        <v>0.010617471955017778</v>
      </c>
      <c r="E4" s="48">
        <f>I25</f>
        <v>0.009868889149851828</v>
      </c>
      <c r="F4" s="48">
        <f>K25</f>
        <v>0.007867517314101919</v>
      </c>
      <c r="G4" s="48">
        <f>M25</f>
        <v>0.008323882010850546</v>
      </c>
      <c r="H4" s="48">
        <f>O25</f>
        <v>0.010532644384940972</v>
      </c>
    </row>
    <row r="5" spans="1:8" ht="12.75">
      <c r="A5" s="51" t="s">
        <v>38</v>
      </c>
      <c r="B5" s="52">
        <f>C29</f>
        <v>0.008279144862828495</v>
      </c>
      <c r="C5" s="52">
        <f>E29</f>
        <v>0.012475889167969455</v>
      </c>
      <c r="D5" s="52">
        <f>G29</f>
        <v>0.014042370568658823</v>
      </c>
      <c r="E5" s="52">
        <f>I29</f>
        <v>0.01566322720652851</v>
      </c>
      <c r="F5" s="52">
        <f>K29</f>
        <v>0.011657977188681634</v>
      </c>
      <c r="G5" s="52">
        <f>M29</f>
        <v>0.012397677117395912</v>
      </c>
      <c r="H5" s="52">
        <f>O29</f>
        <v>0.012713982149277577</v>
      </c>
    </row>
    <row r="6" spans="1:8" ht="12.75">
      <c r="A6" t="s">
        <v>76</v>
      </c>
      <c r="B6" s="4">
        <f>B25</f>
        <v>23921</v>
      </c>
      <c r="C6" s="4">
        <f>D25</f>
        <v>30541</v>
      </c>
      <c r="D6" s="4">
        <f>F25</f>
        <v>30817</v>
      </c>
      <c r="E6" s="4">
        <f>H25</f>
        <v>28573</v>
      </c>
      <c r="F6" s="4">
        <f>J25</f>
        <v>23756</v>
      </c>
      <c r="G6" s="4">
        <f>L25</f>
        <v>27258</v>
      </c>
      <c r="H6" s="4">
        <f>N25</f>
        <v>37105</v>
      </c>
    </row>
    <row r="7" spans="1:8" ht="12.75">
      <c r="A7" t="s">
        <v>77</v>
      </c>
      <c r="B7" s="4">
        <f>B35</f>
        <v>2822432</v>
      </c>
      <c r="C7" s="4">
        <f>D35</f>
        <v>2848637</v>
      </c>
      <c r="D7" s="4">
        <f>F35</f>
        <v>2902480</v>
      </c>
      <c r="E7" s="4">
        <f>H35</f>
        <v>2895260</v>
      </c>
      <c r="F7" s="4">
        <f>J35</f>
        <v>3019504</v>
      </c>
      <c r="G7" s="4">
        <f>L35</f>
        <v>3274674</v>
      </c>
      <c r="H7" s="4">
        <f>N35</f>
        <v>3522857</v>
      </c>
    </row>
    <row r="8" spans="1:8" ht="12.75">
      <c r="A8" t="s">
        <v>78</v>
      </c>
      <c r="B8" s="4">
        <f>B29</f>
        <v>6338</v>
      </c>
      <c r="C8" s="4">
        <f>D29</f>
        <v>10103</v>
      </c>
      <c r="D8" s="4">
        <f>F29</f>
        <v>12401</v>
      </c>
      <c r="E8" s="4">
        <f>H29</f>
        <v>15186</v>
      </c>
      <c r="F8" s="4">
        <f>J29</f>
        <v>13168</v>
      </c>
      <c r="G8" s="4">
        <f>L29</f>
        <v>15480</v>
      </c>
      <c r="H8" s="4">
        <f>N29</f>
        <v>18494</v>
      </c>
    </row>
    <row r="9" spans="1:8" ht="12.75">
      <c r="A9" t="s">
        <v>79</v>
      </c>
      <c r="B9">
        <f>B39</f>
        <v>765538</v>
      </c>
      <c r="C9">
        <f>D39</f>
        <v>809802</v>
      </c>
      <c r="D9">
        <f>F39</f>
        <v>883113</v>
      </c>
      <c r="E9">
        <f>H39</f>
        <v>969532</v>
      </c>
      <c r="F9">
        <f>J39</f>
        <v>1129527</v>
      </c>
      <c r="G9">
        <f>L39</f>
        <v>1248621</v>
      </c>
      <c r="H9">
        <f>N39</f>
        <v>1454619</v>
      </c>
    </row>
    <row r="10" ht="12.75">
      <c r="A10" s="44" t="s">
        <v>62</v>
      </c>
    </row>
    <row r="11" spans="1:8" ht="12.75">
      <c r="A11" t="s">
        <v>61</v>
      </c>
      <c r="B11" s="4">
        <f>Statewide!I7-'Capital cities vs other areas'!B6</f>
        <v>13319.57491138771</v>
      </c>
      <c r="C11" s="4">
        <f>Statewide!J7-'Capital cities vs other areas'!C6</f>
        <v>20621</v>
      </c>
      <c r="D11" s="4">
        <f>Statewide!K7-'Capital cities vs other areas'!D6</f>
        <v>23715</v>
      </c>
      <c r="E11" s="4">
        <f>Statewide!L7-'Capital cities vs other areas'!E6</f>
        <v>16405</v>
      </c>
      <c r="F11" s="4">
        <f>Statewide!M7-'Capital cities vs other areas'!F6</f>
        <v>17665</v>
      </c>
      <c r="G11" s="4">
        <f>Statewide!N7-'Capital cities vs other areas'!G6</f>
        <v>16416</v>
      </c>
      <c r="H11" s="4">
        <f>Statewide!O7-'Capital cities vs other areas'!H6</f>
        <v>16769</v>
      </c>
    </row>
    <row r="12" spans="1:8" ht="12.75">
      <c r="A12" t="s">
        <v>80</v>
      </c>
      <c r="B12" s="4">
        <f>Statewide!I8-'Capital cities vs other areas'!B7</f>
        <v>743038</v>
      </c>
      <c r="C12" s="4">
        <f>Statewide!J8-'Capital cities vs other areas'!C7</f>
        <v>787777</v>
      </c>
      <c r="D12" s="4">
        <f>Statewide!K8-'Capital cities vs other areas'!D7</f>
        <v>811275</v>
      </c>
      <c r="E12" s="4">
        <f>Statewide!L8-'Capital cities vs other areas'!E7</f>
        <v>805355</v>
      </c>
      <c r="F12" s="4">
        <f>Statewide!M8-'Capital cities vs other areas'!F7</f>
        <v>1075698</v>
      </c>
      <c r="G12" s="4">
        <f>Statewide!N8-'Capital cities vs other areas'!G7</f>
        <v>1136003</v>
      </c>
      <c r="H12" s="4">
        <f>Statewide!O8-'Capital cities vs other areas'!H7</f>
        <v>1301800</v>
      </c>
    </row>
    <row r="13" spans="1:8" ht="12.75">
      <c r="A13" t="s">
        <v>40</v>
      </c>
      <c r="B13" s="40">
        <f>B11/B12</f>
        <v>0.017925832745280472</v>
      </c>
      <c r="C13" s="40">
        <f aca="true" t="shared" si="0" ref="C13:H13">C11/C12</f>
        <v>0.026176189454629926</v>
      </c>
      <c r="D13" s="40">
        <f t="shared" si="0"/>
        <v>0.029231764814643617</v>
      </c>
      <c r="E13" s="40">
        <f t="shared" si="0"/>
        <v>0.02036989898864476</v>
      </c>
      <c r="F13" s="40">
        <f t="shared" si="0"/>
        <v>0.01642189536468414</v>
      </c>
      <c r="G13" s="40">
        <f t="shared" si="0"/>
        <v>0.014450666063381875</v>
      </c>
      <c r="H13" s="40">
        <f t="shared" si="0"/>
        <v>0.01288139499155016</v>
      </c>
    </row>
    <row r="14" spans="1:8" ht="12.75">
      <c r="A14" t="s">
        <v>58</v>
      </c>
      <c r="B14" s="4">
        <f>Statewide!I10-'Capital cities vs other areas'!B8</f>
        <v>8948.227669339316</v>
      </c>
      <c r="C14" s="4">
        <f>Statewide!J10-'Capital cities vs other areas'!C8</f>
        <v>13945</v>
      </c>
      <c r="D14" s="4">
        <f>Statewide!K10-'Capital cities vs other areas'!D8</f>
        <v>17083</v>
      </c>
      <c r="E14" s="4">
        <f>Statewide!L10-'Capital cities vs other areas'!E8</f>
        <v>18923</v>
      </c>
      <c r="F14" s="4">
        <f>Statewide!M10-'Capital cities vs other areas'!F8</f>
        <v>17198</v>
      </c>
      <c r="G14" s="4">
        <f>Statewide!N10-'Capital cities vs other areas'!G8</f>
        <v>16166</v>
      </c>
      <c r="H14" s="4">
        <f>Statewide!O10-'Capital cities vs other areas'!H8</f>
        <v>15137</v>
      </c>
    </row>
    <row r="15" spans="1:8" ht="12.75">
      <c r="A15" t="s">
        <v>81</v>
      </c>
      <c r="B15" s="4">
        <f>Statewide!I11-'Capital cities vs other areas'!B9</f>
        <v>406359</v>
      </c>
      <c r="C15" s="4">
        <f>Statewide!J11-'Capital cities vs other areas'!C9</f>
        <v>431678</v>
      </c>
      <c r="D15" s="4">
        <f>Statewide!K11-'Capital cities vs other areas'!D9</f>
        <v>488751</v>
      </c>
      <c r="E15" s="4">
        <f>Statewide!L11-'Capital cities vs other areas'!E9</f>
        <v>529376</v>
      </c>
      <c r="F15" s="4">
        <f>Statewide!M11-'Capital cities vs other areas'!F9</f>
        <v>701338</v>
      </c>
      <c r="G15" s="4">
        <f>Statewide!N11-'Capital cities vs other areas'!G9</f>
        <v>757249</v>
      </c>
      <c r="H15" s="4">
        <f>Statewide!O11-'Capital cities vs other areas'!H9</f>
        <v>900175</v>
      </c>
    </row>
    <row r="16" spans="1:8" ht="12.75">
      <c r="A16" t="s">
        <v>40</v>
      </c>
      <c r="B16" s="40">
        <f aca="true" t="shared" si="1" ref="B16:H16">B14/B15</f>
        <v>0.022020498301598627</v>
      </c>
      <c r="C16" s="40">
        <f t="shared" si="1"/>
        <v>0.03230417116461807</v>
      </c>
      <c r="D16" s="40">
        <f t="shared" si="1"/>
        <v>0.03495235815374291</v>
      </c>
      <c r="E16" s="41">
        <f t="shared" si="1"/>
        <v>0.03574585927582663</v>
      </c>
      <c r="F16" s="41">
        <f t="shared" si="1"/>
        <v>0.024521699950665728</v>
      </c>
      <c r="G16" s="40">
        <f t="shared" si="1"/>
        <v>0.02134832796081606</v>
      </c>
      <c r="H16" s="40">
        <f t="shared" si="1"/>
        <v>0.01681561918515844</v>
      </c>
    </row>
    <row r="17" spans="1:4" ht="12.75">
      <c r="A17" t="s">
        <v>99</v>
      </c>
      <c r="D17" s="4">
        <f>D6+D14</f>
        <v>47900</v>
      </c>
    </row>
    <row r="19" ht="12.75">
      <c r="A19" s="44" t="s">
        <v>84</v>
      </c>
    </row>
    <row r="20" spans="2:15" ht="12.75">
      <c r="B20">
        <v>1976</v>
      </c>
      <c r="C20" t="s">
        <v>40</v>
      </c>
      <c r="D20">
        <v>1981</v>
      </c>
      <c r="E20" t="s">
        <v>40</v>
      </c>
      <c r="F20">
        <v>1986</v>
      </c>
      <c r="G20" t="s">
        <v>40</v>
      </c>
      <c r="H20">
        <v>1991</v>
      </c>
      <c r="I20" t="s">
        <v>40</v>
      </c>
      <c r="J20">
        <v>1996</v>
      </c>
      <c r="K20" t="s">
        <v>40</v>
      </c>
      <c r="L20">
        <v>2001</v>
      </c>
      <c r="M20" t="s">
        <v>40</v>
      </c>
      <c r="N20">
        <v>2006</v>
      </c>
      <c r="O20" t="s">
        <v>40</v>
      </c>
    </row>
    <row r="21" spans="1:17" ht="12.75">
      <c r="A21" t="s">
        <v>41</v>
      </c>
      <c r="B21" s="4">
        <v>4646</v>
      </c>
      <c r="C21" s="25">
        <v>0.004</v>
      </c>
      <c r="D21" s="4">
        <v>8008</v>
      </c>
      <c r="E21" s="25">
        <v>0.006</v>
      </c>
      <c r="F21" s="4">
        <v>9262</v>
      </c>
      <c r="G21" s="25">
        <v>0.007</v>
      </c>
      <c r="H21" s="4">
        <v>8934</v>
      </c>
      <c r="I21" s="25">
        <v>0.006</v>
      </c>
      <c r="J21" s="4">
        <v>8193</v>
      </c>
      <c r="K21" s="25">
        <v>0.006</v>
      </c>
      <c r="L21" s="4">
        <v>9223</v>
      </c>
      <c r="M21" s="25">
        <v>0.006</v>
      </c>
      <c r="N21" s="4">
        <v>10886</v>
      </c>
      <c r="O21" s="25">
        <v>0.007</v>
      </c>
      <c r="Q21" t="s">
        <v>87</v>
      </c>
    </row>
    <row r="22" spans="1:15" ht="12.75">
      <c r="A22" t="s">
        <v>42</v>
      </c>
      <c r="B22" s="4">
        <v>10816</v>
      </c>
      <c r="C22" s="25">
        <v>0.01</v>
      </c>
      <c r="D22" s="4">
        <v>13768</v>
      </c>
      <c r="E22" s="25">
        <v>0.012</v>
      </c>
      <c r="F22" s="4">
        <v>13062</v>
      </c>
      <c r="G22" s="25" t="e">
        <f>F22/#REF!</f>
        <v>#REF!</v>
      </c>
      <c r="H22" s="4">
        <v>12068</v>
      </c>
      <c r="I22" s="25">
        <v>0.011</v>
      </c>
      <c r="J22" s="4">
        <v>10602</v>
      </c>
      <c r="K22" s="26">
        <v>0.009</v>
      </c>
      <c r="L22" s="4">
        <v>12837</v>
      </c>
      <c r="M22" s="25">
        <v>0.01</v>
      </c>
      <c r="N22" s="4">
        <v>18909</v>
      </c>
      <c r="O22" s="25">
        <v>0.013</v>
      </c>
    </row>
    <row r="23" spans="1:15" ht="12.75">
      <c r="A23" t="s">
        <v>43</v>
      </c>
      <c r="B23" s="4">
        <v>8263</v>
      </c>
      <c r="C23" s="25">
        <v>0.022</v>
      </c>
      <c r="D23" s="27">
        <v>8401</v>
      </c>
      <c r="E23" s="28">
        <v>0.024</v>
      </c>
      <c r="F23" s="27">
        <v>8061</v>
      </c>
      <c r="G23" s="26">
        <v>0.022</v>
      </c>
      <c r="H23" s="29">
        <v>7186</v>
      </c>
      <c r="I23" s="26">
        <v>0.02</v>
      </c>
      <c r="J23" s="30">
        <v>4494</v>
      </c>
      <c r="K23" s="26">
        <v>0.012</v>
      </c>
      <c r="L23" s="4">
        <v>4572</v>
      </c>
      <c r="M23" s="25">
        <v>0.012</v>
      </c>
      <c r="N23" s="4">
        <v>6476</v>
      </c>
      <c r="O23" s="25">
        <v>0.015</v>
      </c>
    </row>
    <row r="24" spans="1:15" ht="12.75">
      <c r="A24" t="s">
        <v>44</v>
      </c>
      <c r="B24">
        <v>196</v>
      </c>
      <c r="C24" s="25">
        <v>0.003</v>
      </c>
      <c r="D24" s="31">
        <v>364</v>
      </c>
      <c r="E24" s="28">
        <v>0.006</v>
      </c>
      <c r="F24" s="31">
        <v>432</v>
      </c>
      <c r="G24" s="26">
        <v>0.007</v>
      </c>
      <c r="H24" s="32">
        <v>385</v>
      </c>
      <c r="I24" s="26">
        <v>0.007</v>
      </c>
      <c r="J24" s="33">
        <v>467</v>
      </c>
      <c r="K24" s="26">
        <v>0.007</v>
      </c>
      <c r="L24">
        <v>626</v>
      </c>
      <c r="M24" s="25">
        <v>0.01</v>
      </c>
      <c r="N24">
        <v>834</v>
      </c>
      <c r="O24" s="25">
        <v>0.011</v>
      </c>
    </row>
    <row r="25" spans="1:15" ht="12.75">
      <c r="A25" s="45" t="s">
        <v>63</v>
      </c>
      <c r="B25" s="4">
        <f>SUM(B21:B24)</f>
        <v>23921</v>
      </c>
      <c r="C25" s="46">
        <f>B25/B35</f>
        <v>0.008475314905726693</v>
      </c>
      <c r="D25" s="4">
        <f>SUM(D21:D24)</f>
        <v>30541</v>
      </c>
      <c r="E25" s="46">
        <f>D25/D35</f>
        <v>0.0107212677501556</v>
      </c>
      <c r="F25" s="4">
        <f>SUM(F21:F24)</f>
        <v>30817</v>
      </c>
      <c r="G25" s="46">
        <f>F25/F35</f>
        <v>0.010617471955017778</v>
      </c>
      <c r="H25" s="4">
        <f>SUM(H21:H24)</f>
        <v>28573</v>
      </c>
      <c r="I25" s="46">
        <f>H25/H35</f>
        <v>0.009868889149851828</v>
      </c>
      <c r="J25" s="4">
        <f>SUM(J21:J24)</f>
        <v>23756</v>
      </c>
      <c r="K25" s="46">
        <f>J25/J35</f>
        <v>0.007867517314101919</v>
      </c>
      <c r="L25" s="4">
        <f>SUM(L21:L24)</f>
        <v>27258</v>
      </c>
      <c r="M25" s="46">
        <f>L25/L35</f>
        <v>0.008323882010850546</v>
      </c>
      <c r="N25" s="4">
        <f>SUM(N21:N24)</f>
        <v>37105</v>
      </c>
      <c r="O25" s="46">
        <f>N25/N35</f>
        <v>0.010532644384940972</v>
      </c>
    </row>
    <row r="26" spans="1:21" ht="12.75">
      <c r="A26" t="s">
        <v>8</v>
      </c>
      <c r="B26">
        <v>784</v>
      </c>
      <c r="C26" s="25">
        <v>0.009</v>
      </c>
      <c r="D26" s="27">
        <v>2046</v>
      </c>
      <c r="E26" s="28">
        <v>0.021</v>
      </c>
      <c r="F26" s="27">
        <v>2272</v>
      </c>
      <c r="G26" s="26">
        <v>0.021</v>
      </c>
      <c r="H26" s="29">
        <v>2318</v>
      </c>
      <c r="I26" s="26">
        <v>0.02</v>
      </c>
      <c r="J26" s="30">
        <v>2759</v>
      </c>
      <c r="K26" s="26">
        <v>0.022</v>
      </c>
      <c r="L26" s="4">
        <v>3112</v>
      </c>
      <c r="M26" s="25">
        <v>0.023</v>
      </c>
      <c r="N26" s="4">
        <v>3753</v>
      </c>
      <c r="O26" s="25">
        <v>0.025</v>
      </c>
      <c r="R26" s="69"/>
      <c r="S26" s="69"/>
      <c r="T26" s="70"/>
      <c r="U26" s="35"/>
    </row>
    <row r="27" spans="1:21" ht="12.75">
      <c r="A27" t="s">
        <v>45</v>
      </c>
      <c r="B27" s="4">
        <v>2959</v>
      </c>
      <c r="C27" s="25">
        <v>0.01</v>
      </c>
      <c r="D27" s="27">
        <v>3971</v>
      </c>
      <c r="E27" s="28">
        <v>0.012</v>
      </c>
      <c r="F27" s="27">
        <v>5066</v>
      </c>
      <c r="G27" s="26">
        <v>0.014</v>
      </c>
      <c r="H27" s="29">
        <v>6126</v>
      </c>
      <c r="I27" s="26">
        <v>0.016</v>
      </c>
      <c r="J27" s="30">
        <v>4690</v>
      </c>
      <c r="K27" s="26">
        <v>0.01</v>
      </c>
      <c r="L27" s="4">
        <v>5580</v>
      </c>
      <c r="M27" s="25">
        <v>0.011</v>
      </c>
      <c r="N27" s="4">
        <v>6790</v>
      </c>
      <c r="O27" s="25">
        <v>0.012</v>
      </c>
      <c r="R27" s="25"/>
      <c r="S27" s="69"/>
      <c r="T27" s="70"/>
      <c r="U27" s="35"/>
    </row>
    <row r="28" spans="1:15" ht="12.75">
      <c r="A28" t="s">
        <v>46</v>
      </c>
      <c r="B28" s="4">
        <v>2595</v>
      </c>
      <c r="C28" s="25">
        <v>0.007</v>
      </c>
      <c r="D28" s="27">
        <v>4086</v>
      </c>
      <c r="E28" s="28">
        <v>0.011</v>
      </c>
      <c r="F28" s="27">
        <v>5063</v>
      </c>
      <c r="G28" s="26">
        <v>0.012</v>
      </c>
      <c r="H28" s="29">
        <v>6742</v>
      </c>
      <c r="I28" s="26">
        <v>0.014</v>
      </c>
      <c r="J28" s="30">
        <v>5719</v>
      </c>
      <c r="K28" s="26">
        <v>0.01</v>
      </c>
      <c r="L28" s="4">
        <v>6788</v>
      </c>
      <c r="M28" s="25">
        <v>0.011</v>
      </c>
      <c r="N28" s="4">
        <v>7951</v>
      </c>
      <c r="O28" s="25">
        <v>0.011</v>
      </c>
    </row>
    <row r="29" spans="1:21" ht="12.75">
      <c r="A29" s="49" t="s">
        <v>64</v>
      </c>
      <c r="B29">
        <f>SUM(B26:B28)</f>
        <v>6338</v>
      </c>
      <c r="C29" s="50">
        <f>B29/B39</f>
        <v>0.008279144862828495</v>
      </c>
      <c r="D29">
        <f>SUM(D26:D28)</f>
        <v>10103</v>
      </c>
      <c r="E29" s="50">
        <f>D29/D39</f>
        <v>0.012475889167969455</v>
      </c>
      <c r="F29">
        <f>SUM(F26:F28)</f>
        <v>12401</v>
      </c>
      <c r="G29" s="50">
        <f>F29/F39</f>
        <v>0.014042370568658823</v>
      </c>
      <c r="H29">
        <f>SUM(H26:H28)</f>
        <v>15186</v>
      </c>
      <c r="I29" s="50">
        <f>H29/H39</f>
        <v>0.01566322720652851</v>
      </c>
      <c r="J29">
        <f>SUM(J26:J28)</f>
        <v>13168</v>
      </c>
      <c r="K29" s="50">
        <f>J29/J39</f>
        <v>0.011657977188681634</v>
      </c>
      <c r="L29">
        <f>SUM(L26:L28)</f>
        <v>15480</v>
      </c>
      <c r="M29" s="50">
        <f>L29/L39</f>
        <v>0.012397677117395912</v>
      </c>
      <c r="N29">
        <f>SUM(N26:N28)</f>
        <v>18494</v>
      </c>
      <c r="O29" s="50">
        <f>N29/N39</f>
        <v>0.012713982149277577</v>
      </c>
      <c r="R29" s="69"/>
      <c r="S29" s="69"/>
      <c r="T29" s="70"/>
      <c r="U29" s="35"/>
    </row>
    <row r="30" spans="1:21" ht="12.75">
      <c r="A30" t="s">
        <v>65</v>
      </c>
      <c r="B30" s="4">
        <f>B25+B29</f>
        <v>30259</v>
      </c>
      <c r="C30" s="34">
        <f>B30/B40</f>
        <v>0.008433459588569581</v>
      </c>
      <c r="D30" s="4">
        <f>D25+D29</f>
        <v>40644</v>
      </c>
      <c r="E30" s="34">
        <f>D30/D40</f>
        <v>0.011109656331566551</v>
      </c>
      <c r="F30" s="4">
        <f>F25+F29</f>
        <v>43218</v>
      </c>
      <c r="G30" s="34">
        <f>F30/F40</f>
        <v>0.011416441228626532</v>
      </c>
      <c r="H30" s="4">
        <f>H25+H29</f>
        <v>43759</v>
      </c>
      <c r="I30" s="34">
        <f>H30/H40</f>
        <v>0.011322472205489972</v>
      </c>
      <c r="J30" s="4">
        <f>J25+J29</f>
        <v>36924</v>
      </c>
      <c r="K30" s="34">
        <f>J30/J40</f>
        <v>0.008899427360267977</v>
      </c>
      <c r="L30" s="4">
        <f>L25+L29</f>
        <v>42738</v>
      </c>
      <c r="M30" s="34">
        <f>L30/L40</f>
        <v>0.00944842200210245</v>
      </c>
      <c r="N30" s="4">
        <f>N25+N29</f>
        <v>55599</v>
      </c>
      <c r="O30" s="34">
        <f>N30/N40</f>
        <v>0.01117011915275935</v>
      </c>
      <c r="R30" s="69"/>
      <c r="S30" s="25"/>
      <c r="T30" s="70"/>
      <c r="U30" s="35"/>
    </row>
    <row r="31" spans="1:15" ht="12.75">
      <c r="A31" t="s">
        <v>41</v>
      </c>
      <c r="B31" s="4">
        <v>1284581</v>
      </c>
      <c r="C31" s="35">
        <v>1</v>
      </c>
      <c r="D31" s="4">
        <v>1338142</v>
      </c>
      <c r="E31" s="35">
        <v>1</v>
      </c>
      <c r="F31" s="4">
        <v>1339533</v>
      </c>
      <c r="G31" s="35">
        <v>1</v>
      </c>
      <c r="H31" s="4">
        <v>1338557</v>
      </c>
      <c r="I31" s="35">
        <v>1</v>
      </c>
      <c r="J31" s="4">
        <v>1415512</v>
      </c>
      <c r="K31" s="35">
        <v>1</v>
      </c>
      <c r="L31" s="4">
        <v>1533253</v>
      </c>
      <c r="M31" s="35">
        <v>1</v>
      </c>
      <c r="N31" s="4">
        <v>1608683</v>
      </c>
      <c r="O31" s="35">
        <v>1</v>
      </c>
    </row>
    <row r="32" spans="1:15" ht="12.75">
      <c r="A32" t="s">
        <v>42</v>
      </c>
      <c r="B32" s="4">
        <v>1100297</v>
      </c>
      <c r="C32" s="35">
        <v>1</v>
      </c>
      <c r="D32" s="4">
        <v>1101534</v>
      </c>
      <c r="E32" s="35">
        <v>1</v>
      </c>
      <c r="F32" s="4">
        <v>1136322</v>
      </c>
      <c r="G32" s="35">
        <v>1</v>
      </c>
      <c r="H32" s="4">
        <v>1134822</v>
      </c>
      <c r="I32" s="35">
        <v>1</v>
      </c>
      <c r="J32" s="4">
        <v>1175694</v>
      </c>
      <c r="K32" s="35">
        <v>1</v>
      </c>
      <c r="L32" s="4">
        <v>1290537</v>
      </c>
      <c r="M32" s="35">
        <v>1</v>
      </c>
      <c r="N32" s="4">
        <v>1415489</v>
      </c>
      <c r="O32" s="35">
        <v>1</v>
      </c>
    </row>
    <row r="33" spans="1:15" ht="12.75">
      <c r="A33" t="s">
        <v>43</v>
      </c>
      <c r="B33" s="36">
        <v>370227</v>
      </c>
      <c r="C33" s="37">
        <v>1</v>
      </c>
      <c r="D33" s="36">
        <v>348360</v>
      </c>
      <c r="E33" s="37">
        <v>1</v>
      </c>
      <c r="F33" s="36">
        <v>364400</v>
      </c>
      <c r="G33" s="37">
        <v>1</v>
      </c>
      <c r="H33" s="36">
        <v>362743</v>
      </c>
      <c r="I33" s="37">
        <v>1</v>
      </c>
      <c r="J33" s="36">
        <v>363622</v>
      </c>
      <c r="K33" s="37">
        <v>1</v>
      </c>
      <c r="L33" s="36">
        <v>386024</v>
      </c>
      <c r="M33" s="37">
        <v>1</v>
      </c>
      <c r="N33" s="36">
        <v>425129</v>
      </c>
      <c r="O33" s="37">
        <v>1</v>
      </c>
    </row>
    <row r="34" spans="1:16" ht="12.75">
      <c r="A34" s="38" t="s">
        <v>44</v>
      </c>
      <c r="B34" s="36">
        <v>67327</v>
      </c>
      <c r="C34" s="37">
        <v>1</v>
      </c>
      <c r="D34" s="36">
        <v>60601</v>
      </c>
      <c r="E34" s="37">
        <v>1</v>
      </c>
      <c r="F34" s="36">
        <v>62225</v>
      </c>
      <c r="G34" s="37">
        <v>1</v>
      </c>
      <c r="H34" s="36">
        <v>59138</v>
      </c>
      <c r="I34" s="37">
        <v>1</v>
      </c>
      <c r="J34" s="36">
        <v>64676</v>
      </c>
      <c r="K34" s="37">
        <v>1</v>
      </c>
      <c r="L34" s="36">
        <v>64860</v>
      </c>
      <c r="M34" s="37">
        <v>1</v>
      </c>
      <c r="N34" s="36">
        <v>73556</v>
      </c>
      <c r="O34" s="37">
        <v>1</v>
      </c>
      <c r="P34" s="38"/>
    </row>
    <row r="35" spans="1:14" ht="12.75">
      <c r="A35" s="45" t="s">
        <v>63</v>
      </c>
      <c r="B35" s="4">
        <f>SUM(B31:B34)</f>
        <v>2822432</v>
      </c>
      <c r="D35" s="4">
        <f>SUM(D31:D34)</f>
        <v>2848637</v>
      </c>
      <c r="F35" s="4">
        <f>SUM(F31:F34)</f>
        <v>2902480</v>
      </c>
      <c r="H35" s="4">
        <f>SUM(H31:H34)</f>
        <v>2895260</v>
      </c>
      <c r="J35" s="4">
        <f>SUM(J31:J34)</f>
        <v>3019504</v>
      </c>
      <c r="L35" s="4">
        <f>SUM(L31:L34)</f>
        <v>3274674</v>
      </c>
      <c r="N35" s="4">
        <f>SUM(N31:N34)</f>
        <v>3522857</v>
      </c>
    </row>
    <row r="36" spans="1:15" ht="12.75">
      <c r="A36" t="s">
        <v>8</v>
      </c>
      <c r="B36" s="4">
        <v>84635</v>
      </c>
      <c r="C36" s="35">
        <v>1</v>
      </c>
      <c r="D36" s="4">
        <v>96701</v>
      </c>
      <c r="E36" s="35">
        <v>1</v>
      </c>
      <c r="F36" s="4">
        <v>109058</v>
      </c>
      <c r="G36" s="35">
        <v>1</v>
      </c>
      <c r="H36" s="4">
        <v>115142</v>
      </c>
      <c r="I36" s="35">
        <v>1</v>
      </c>
      <c r="J36" s="4">
        <v>124563</v>
      </c>
      <c r="K36" s="35">
        <v>1</v>
      </c>
      <c r="L36" s="4">
        <v>136027</v>
      </c>
      <c r="M36" s="35">
        <v>1</v>
      </c>
      <c r="N36" s="4">
        <v>148511</v>
      </c>
      <c r="O36" s="35">
        <v>1</v>
      </c>
    </row>
    <row r="37" spans="1:15" ht="12.75">
      <c r="A37" t="s">
        <v>45</v>
      </c>
      <c r="B37" s="4">
        <v>307545</v>
      </c>
      <c r="C37" s="35">
        <v>1</v>
      </c>
      <c r="D37" s="4">
        <v>338469</v>
      </c>
      <c r="E37" s="35">
        <v>1</v>
      </c>
      <c r="F37" s="4">
        <v>351008</v>
      </c>
      <c r="G37" s="35">
        <v>1</v>
      </c>
      <c r="H37" s="4">
        <v>390066</v>
      </c>
      <c r="I37" s="35">
        <v>1</v>
      </c>
      <c r="J37" s="4">
        <v>454630</v>
      </c>
      <c r="K37" s="35">
        <v>1</v>
      </c>
      <c r="L37" s="4">
        <v>499220</v>
      </c>
      <c r="M37" s="35">
        <v>1</v>
      </c>
      <c r="N37" s="4">
        <v>585536</v>
      </c>
      <c r="O37" s="35">
        <v>1</v>
      </c>
    </row>
    <row r="38" spans="1:15" ht="12.75">
      <c r="A38" t="s">
        <v>46</v>
      </c>
      <c r="B38" s="4">
        <v>373358</v>
      </c>
      <c r="C38" s="35">
        <v>1</v>
      </c>
      <c r="D38" s="4">
        <v>374632</v>
      </c>
      <c r="E38" s="35">
        <v>1</v>
      </c>
      <c r="F38" s="4">
        <v>423047</v>
      </c>
      <c r="G38" s="35">
        <v>1</v>
      </c>
      <c r="H38" s="4">
        <v>464324</v>
      </c>
      <c r="I38" s="35">
        <v>1</v>
      </c>
      <c r="J38" s="4">
        <v>550334</v>
      </c>
      <c r="K38" s="35">
        <v>1</v>
      </c>
      <c r="L38" s="4">
        <v>613374</v>
      </c>
      <c r="M38" s="35">
        <v>1</v>
      </c>
      <c r="N38" s="4">
        <v>720572</v>
      </c>
      <c r="O38" s="35">
        <v>1</v>
      </c>
    </row>
    <row r="39" spans="1:14" ht="12.75">
      <c r="A39" s="49" t="s">
        <v>64</v>
      </c>
      <c r="B39">
        <f>SUM(B36:B38)</f>
        <v>765538</v>
      </c>
      <c r="D39">
        <f>SUM(D36:D38)</f>
        <v>809802</v>
      </c>
      <c r="F39">
        <f>SUM(F36:F38)</f>
        <v>883113</v>
      </c>
      <c r="H39">
        <f>SUM(H36:H38)</f>
        <v>969532</v>
      </c>
      <c r="J39">
        <f>SUM(J36:J38)</f>
        <v>1129527</v>
      </c>
      <c r="L39">
        <f>SUM(L36:L38)</f>
        <v>1248621</v>
      </c>
      <c r="N39">
        <f>SUM(N36:N38)</f>
        <v>1454619</v>
      </c>
    </row>
    <row r="40" spans="1:14" ht="12.75">
      <c r="A40" t="s">
        <v>47</v>
      </c>
      <c r="B40" s="4">
        <f>B35+B39</f>
        <v>3587970</v>
      </c>
      <c r="D40" s="4">
        <f>D35+D39</f>
        <v>3658439</v>
      </c>
      <c r="F40" s="4">
        <f>F35+F39</f>
        <v>3785593</v>
      </c>
      <c r="H40" s="4">
        <f>H35+H39</f>
        <v>3864792</v>
      </c>
      <c r="J40" s="4">
        <f>J35+J39</f>
        <v>4149031</v>
      </c>
      <c r="L40" s="4">
        <f>L35+L39</f>
        <v>4523295</v>
      </c>
      <c r="N40" s="4">
        <f>N35+N39</f>
        <v>4977476</v>
      </c>
    </row>
    <row r="42" spans="1:8" ht="12.75">
      <c r="A42" t="s">
        <v>51</v>
      </c>
      <c r="B42" s="25">
        <f aca="true" t="shared" si="2" ref="B42:H42">B4-B6/B7</f>
        <v>0</v>
      </c>
      <c r="C42" s="25">
        <f t="shared" si="2"/>
        <v>0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</row>
    <row r="43" spans="2:8" ht="12.75">
      <c r="B43" s="25">
        <f>B5-B8/B9</f>
        <v>0</v>
      </c>
      <c r="C43" s="25">
        <f aca="true" t="shared" si="3" ref="C43:H43">C5-C8/C9</f>
        <v>0</v>
      </c>
      <c r="D43" s="25">
        <f t="shared" si="3"/>
        <v>0</v>
      </c>
      <c r="E43" s="25">
        <f t="shared" si="3"/>
        <v>0</v>
      </c>
      <c r="F43" s="25">
        <f t="shared" si="3"/>
        <v>0</v>
      </c>
      <c r="G43" s="25">
        <f t="shared" si="3"/>
        <v>0</v>
      </c>
      <c r="H43" s="25">
        <f t="shared" si="3"/>
        <v>0</v>
      </c>
    </row>
    <row r="44" ht="12.75">
      <c r="A44" s="44" t="s">
        <v>85</v>
      </c>
    </row>
    <row r="45" ht="12.75">
      <c r="A45" t="s">
        <v>83</v>
      </c>
    </row>
    <row r="46" spans="1:5" ht="12.75">
      <c r="A46" t="s">
        <v>82</v>
      </c>
      <c r="E46" s="54" t="s">
        <v>86</v>
      </c>
    </row>
    <row r="48" ht="12.75">
      <c r="A48" s="1"/>
    </row>
    <row r="49" spans="1:23" ht="12.7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1"/>
      <c r="Q49" s="41"/>
      <c r="R49" s="41"/>
      <c r="S49" s="41"/>
      <c r="T49" s="41"/>
      <c r="U49" s="41"/>
      <c r="V49" s="41"/>
      <c r="W49" s="2"/>
    </row>
    <row r="50" spans="1:23" ht="12.7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1"/>
      <c r="Q50" s="41"/>
      <c r="R50" s="41"/>
      <c r="S50" s="41"/>
      <c r="T50" s="41"/>
      <c r="U50" s="41"/>
      <c r="V50" s="41"/>
      <c r="W50" s="2"/>
    </row>
    <row r="51" spans="1:23" ht="12.7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1"/>
      <c r="Q51" s="41"/>
      <c r="R51" s="41"/>
      <c r="S51" s="41"/>
      <c r="T51" s="41"/>
      <c r="U51" s="41"/>
      <c r="V51" s="41"/>
      <c r="W51" s="2"/>
    </row>
    <row r="52" spans="1:23" ht="12.7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1"/>
      <c r="Q52" s="41"/>
      <c r="R52" s="41"/>
      <c r="S52" s="41"/>
      <c r="T52" s="41"/>
      <c r="U52" s="41"/>
      <c r="V52" s="41"/>
      <c r="W52" s="2"/>
    </row>
    <row r="53" spans="1:23" ht="12.7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1"/>
      <c r="Q53" s="41"/>
      <c r="R53" s="41"/>
      <c r="S53" s="41"/>
      <c r="T53" s="41"/>
      <c r="U53" s="41"/>
      <c r="V53" s="41"/>
      <c r="W53" s="2"/>
    </row>
    <row r="54" spans="1:23" ht="12.7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1"/>
      <c r="Q54" s="41"/>
      <c r="R54" s="41"/>
      <c r="S54" s="41"/>
      <c r="T54" s="41"/>
      <c r="U54" s="41"/>
      <c r="V54" s="41"/>
      <c r="W54" s="2"/>
    </row>
    <row r="55" spans="1:23" ht="12.75">
      <c r="A55" s="2"/>
      <c r="B55" s="4"/>
      <c r="C55" s="4"/>
      <c r="D55" s="4"/>
      <c r="E55" s="4"/>
      <c r="F55" s="4"/>
      <c r="N55" s="4"/>
      <c r="O55" s="4"/>
      <c r="P55" s="41"/>
      <c r="Q55" s="41"/>
      <c r="R55" s="41"/>
      <c r="S55" s="41"/>
      <c r="T55" s="41"/>
      <c r="U55" s="41"/>
      <c r="V55" s="41"/>
      <c r="W55" s="2"/>
    </row>
    <row r="56" spans="14:23" ht="12.75">
      <c r="N56" s="4"/>
      <c r="O56" s="4"/>
      <c r="P56" s="41"/>
      <c r="Q56" s="41"/>
      <c r="R56" s="41"/>
      <c r="S56" s="41"/>
      <c r="T56" s="41"/>
      <c r="U56" s="41"/>
      <c r="V56" s="41"/>
      <c r="W56" s="2"/>
    </row>
    <row r="57" ht="12.75">
      <c r="T57" s="2"/>
    </row>
    <row r="58" ht="12.75">
      <c r="T58" s="2"/>
    </row>
    <row r="59" ht="12.75">
      <c r="T59" s="2"/>
    </row>
    <row r="61" spans="7:13" ht="12.75">
      <c r="G61" s="41"/>
      <c r="H61" s="41"/>
      <c r="I61" s="41"/>
      <c r="J61" s="41"/>
      <c r="K61" s="41"/>
      <c r="L61" s="41"/>
      <c r="M61" s="41"/>
    </row>
    <row r="62" spans="1:17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6"/>
      <c r="O62" s="18"/>
      <c r="P62" s="16"/>
      <c r="Q62" s="18"/>
    </row>
    <row r="63" spans="1:15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16"/>
      <c r="O63" s="18"/>
    </row>
    <row r="64" spans="1:17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7"/>
      <c r="O64" s="19"/>
      <c r="P64" s="60"/>
      <c r="Q64" s="61"/>
    </row>
    <row r="65" spans="1:17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7"/>
      <c r="O65" s="19"/>
      <c r="P65" s="60"/>
      <c r="Q65" s="61"/>
    </row>
    <row r="66" spans="1:17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17"/>
      <c r="O66" s="19"/>
      <c r="P66" s="60"/>
      <c r="Q66" s="61"/>
    </row>
    <row r="67" spans="1:17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17"/>
      <c r="O67" s="19"/>
      <c r="P67" s="60"/>
      <c r="Q67" s="61"/>
    </row>
    <row r="68" spans="1:17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"/>
      <c r="O68" s="4"/>
      <c r="P68" s="4"/>
      <c r="Q68" s="4"/>
    </row>
    <row r="69" spans="1:17" ht="12.75">
      <c r="A69" s="41"/>
      <c r="B69" s="41"/>
      <c r="C69" s="41"/>
      <c r="D69" s="41"/>
      <c r="E69" s="41"/>
      <c r="F69" s="41"/>
      <c r="K69" s="2"/>
      <c r="N69" s="17"/>
      <c r="O69" s="19"/>
      <c r="P69" s="60"/>
      <c r="Q69" s="61"/>
    </row>
    <row r="70" spans="5:17" ht="12.75">
      <c r="E70" s="2"/>
      <c r="K70" s="2"/>
      <c r="N70" s="17"/>
      <c r="O70" s="19"/>
      <c r="P70" s="60"/>
      <c r="Q70" s="61"/>
    </row>
    <row r="71" spans="5:17" ht="12.75">
      <c r="E71" s="2"/>
      <c r="K71" s="2"/>
      <c r="N71" s="17"/>
      <c r="O71" s="19"/>
      <c r="P71" s="60"/>
      <c r="Q71" s="61"/>
    </row>
    <row r="72" ht="12.75">
      <c r="E72" s="2"/>
    </row>
    <row r="73" spans="14:17" ht="12.75">
      <c r="N73" s="17"/>
      <c r="O73" s="19"/>
      <c r="P73" s="60"/>
      <c r="Q73" s="61"/>
    </row>
    <row r="74" spans="7:8" ht="12.75">
      <c r="G74" s="16"/>
      <c r="H74" s="18"/>
    </row>
    <row r="75" spans="1:2" ht="12.75">
      <c r="A75" s="16"/>
      <c r="B75" s="18"/>
    </row>
    <row r="76" spans="7:8" ht="12.75">
      <c r="G76" s="60"/>
      <c r="H76" s="61"/>
    </row>
    <row r="77" spans="1:8" ht="12.75">
      <c r="A77" s="60"/>
      <c r="B77" s="61"/>
      <c r="G77" s="60"/>
      <c r="H77" s="61"/>
    </row>
    <row r="78" spans="1:8" ht="12.75">
      <c r="A78" s="60"/>
      <c r="B78" s="61"/>
      <c r="G78" s="60"/>
      <c r="H78" s="61"/>
    </row>
    <row r="79" spans="1:2" ht="12.75">
      <c r="A79" s="60"/>
      <c r="B79" s="61"/>
    </row>
    <row r="80" spans="1:2" ht="12.75">
      <c r="A80" s="60"/>
      <c r="B80" s="6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Dorre</cp:lastModifiedBy>
  <dcterms:created xsi:type="dcterms:W3CDTF">2008-08-05T23:25:32Z</dcterms:created>
  <dcterms:modified xsi:type="dcterms:W3CDTF">2013-02-09T21:13:50Z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